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488" windowWidth="11940" windowHeight="7428" tabRatio="875" firstSheet="1" activeTab="1"/>
  </bookViews>
  <sheets>
    <sheet name="Návod" sheetId="1" r:id="rId1"/>
    <sheet name="CELKEM dívky - běhy ručně" sheetId="2" r:id="rId2"/>
    <sheet name="60m" sheetId="3" r:id="rId3"/>
    <sheet name="800m" sheetId="4" r:id="rId4"/>
    <sheet name="dálka" sheetId="5" r:id="rId5"/>
    <sheet name="koule" sheetId="6" r:id="rId6"/>
    <sheet name="200m" sheetId="7" r:id="rId7"/>
    <sheet name="výška" sheetId="8" r:id="rId8"/>
    <sheet name="štafeta" sheetId="9" r:id="rId9"/>
    <sheet name="List1" sheetId="10" r:id="rId10"/>
  </sheets>
  <definedNames/>
  <calcPr fullCalcOnLoad="1"/>
</workbook>
</file>

<file path=xl/sharedStrings.xml><?xml version="1.0" encoding="utf-8"?>
<sst xmlns="http://schemas.openxmlformats.org/spreadsheetml/2006/main" count="524" uniqueCount="189">
  <si>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</si>
  <si>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</si>
  <si>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</si>
  <si>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</si>
  <si>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</si>
  <si>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</si>
  <si>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</si>
  <si>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</si>
  <si>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</si>
  <si>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</si>
  <si>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</si>
  <si>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</si>
  <si>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</si>
  <si>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</si>
  <si>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</si>
  <si>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</si>
  <si>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</si>
  <si>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</si>
  <si>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</si>
  <si>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</si>
  <si>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</si>
  <si>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</si>
  <si>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</si>
  <si>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</si>
  <si>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</si>
  <si>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</si>
  <si>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Gy Kroměříž</t>
  </si>
  <si>
    <t>Gy Valašské Meziříčí</t>
  </si>
  <si>
    <t>roč.nar.</t>
  </si>
  <si>
    <t>SPŠ Uherský Brod</t>
  </si>
  <si>
    <t>Tisk zadávejte vždy jen pro stranu 1</t>
  </si>
  <si>
    <t>Výsledky jednotlivců</t>
  </si>
  <si>
    <t>Výsledky štafet</t>
  </si>
  <si>
    <t>Jména</t>
  </si>
  <si>
    <t>OA Zlín</t>
  </si>
  <si>
    <t>SPŠ Uherské Hradiště</t>
  </si>
  <si>
    <t>Gy Ostroh</t>
  </si>
  <si>
    <t>Data řadit podle sloupce G sestupně</t>
  </si>
  <si>
    <t>200 m – dívky</t>
  </si>
  <si>
    <t>60 m – dívky</t>
  </si>
  <si>
    <t>výška – dívky</t>
  </si>
  <si>
    <t>xxx</t>
  </si>
  <si>
    <t>xxxx</t>
  </si>
  <si>
    <t>xxxxx</t>
  </si>
  <si>
    <t>xxxxxx</t>
  </si>
  <si>
    <t>800 m – dívky</t>
  </si>
  <si>
    <t>;</t>
  </si>
  <si>
    <t>dálka – dívky</t>
  </si>
  <si>
    <t>koule – dívky</t>
  </si>
  <si>
    <t>dívky</t>
  </si>
  <si>
    <t>řazení dat :</t>
  </si>
  <si>
    <t>Dívky - ručně měřené časy</t>
  </si>
  <si>
    <t>označit blok E9.T56</t>
  </si>
  <si>
    <t>Data - Seřadit</t>
  </si>
  <si>
    <t>podle sloupce H - sestupně</t>
  </si>
  <si>
    <t>60 m</t>
  </si>
  <si>
    <t>200 m</t>
  </si>
  <si>
    <t>800 m</t>
  </si>
  <si>
    <t>pomoc 1500</t>
  </si>
  <si>
    <t>60m</t>
  </si>
  <si>
    <t>200m</t>
  </si>
  <si>
    <t>800m</t>
  </si>
  <si>
    <t>Škola, ulice, město</t>
  </si>
  <si>
    <t>St.č.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</si>
  <si>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</si>
  <si>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</si>
  <si>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</si>
  <si>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</si>
  <si>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</si>
  <si>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</si>
  <si>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</si>
  <si>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</si>
  <si>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</si>
  <si>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</si>
  <si>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</si>
  <si>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</si>
  <si>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</si>
  <si>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</si>
  <si>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</si>
  <si>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</si>
  <si>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</si>
  <si>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</si>
  <si>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</si>
  <si>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t>5.</t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</si>
  <si>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</si>
  <si>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</si>
  <si>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</si>
  <si>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</si>
  <si>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</si>
  <si>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</si>
  <si>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</si>
  <si>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</si>
  <si>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</si>
  <si>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</si>
  <si>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</si>
  <si>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</si>
  <si>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t>9.</t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</si>
  <si>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</si>
  <si>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</si>
  <si>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</si>
  <si>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</si>
  <si>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</si>
  <si>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</si>
  <si>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</si>
  <si>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t>tabulky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</si>
  <si>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</si>
  <si>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</si>
  <si>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</si>
  <si>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</si>
  <si>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</si>
  <si>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</si>
  <si>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</si>
  <si>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</si>
  <si>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</si>
  <si>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</si>
  <si>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</si>
  <si>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</si>
  <si>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</si>
  <si>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</si>
  <si>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</si>
  <si>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</si>
  <si>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</si>
  <si>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</si>
  <si>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</si>
  <si>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</si>
  <si>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</si>
  <si>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</si>
  <si>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</si>
  <si>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</si>
  <si>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 xml:space="preserve">NÁVOD K POUŽITÍ EXCELU - aktualizovaná verze pro rok 2006 - pro kategorii Dívky, ruční časy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</si>
  <si>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0"/>
      </rPr>
      <t xml:space="preserve"> - si ponechávejte stále ve stejném stavu </t>
    </r>
  </si>
  <si>
    <t>Plojharová Lucie</t>
  </si>
  <si>
    <t>SOŠ Sušice</t>
  </si>
  <si>
    <t>Vachoušková Martina</t>
  </si>
  <si>
    <t>Prokešová Martina</t>
  </si>
  <si>
    <t>Hanzlíková Anna</t>
  </si>
  <si>
    <t>Šeflová Andrea</t>
  </si>
  <si>
    <t>Dobiášová Pavlína</t>
  </si>
  <si>
    <t>Tanhäuserová Pavlína</t>
  </si>
  <si>
    <t>Zdeńková Kristýna</t>
  </si>
  <si>
    <t>Vondřičková Nikola</t>
  </si>
  <si>
    <t>Kulawiaková Jana</t>
  </si>
  <si>
    <t>SŠZP Klatovy</t>
  </si>
  <si>
    <t>Cviková Alice</t>
  </si>
  <si>
    <t>Ondráčková Nicole</t>
  </si>
  <si>
    <t>Zíbarová Lucie</t>
  </si>
  <si>
    <t>Podlešáková Petra</t>
  </si>
  <si>
    <t>Ryvolová Michaela</t>
  </si>
  <si>
    <t>Laňová Lea</t>
  </si>
  <si>
    <t>Lagronová Kristýna</t>
  </si>
  <si>
    <t>Uherková Kristýna</t>
  </si>
  <si>
    <t>VOŠ a OA Klatovy</t>
  </si>
  <si>
    <t>Shukalovych Irina</t>
  </si>
  <si>
    <t>Blažková Martina</t>
  </si>
  <si>
    <t>Vlčková Tereza</t>
  </si>
  <si>
    <t>Baarová Petra</t>
  </si>
  <si>
    <t>Knödlová Lucie</t>
  </si>
  <si>
    <t>Gymnázium Klatovy</t>
  </si>
  <si>
    <t>Gym. Klatovy</t>
  </si>
  <si>
    <t>celkem</t>
  </si>
  <si>
    <t>2.</t>
  </si>
  <si>
    <t>3.</t>
  </si>
  <si>
    <t>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</si>
  <si>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</si>
  <si>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</si>
  <si>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</si>
  <si>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</si>
  <si>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</si>
  <si>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</si>
  <si>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</si>
  <si>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</si>
  <si>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</si>
  <si>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</si>
  <si>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</si>
  <si>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Kulawiaková</t>
  </si>
  <si>
    <t>Zíbarová</t>
  </si>
  <si>
    <t>Cviková</t>
  </si>
  <si>
    <t>Ondráčková</t>
  </si>
  <si>
    <t>Ryvolová</t>
  </si>
  <si>
    <t>Blažková</t>
  </si>
  <si>
    <t>Baarová</t>
  </si>
  <si>
    <t>Laňová</t>
  </si>
  <si>
    <t>Vlčková</t>
  </si>
  <si>
    <t>SŠZP</t>
  </si>
  <si>
    <t>OA</t>
  </si>
  <si>
    <t>Gym</t>
  </si>
  <si>
    <t>Nová - nedostavila se</t>
  </si>
  <si>
    <t>Okresní</t>
  </si>
  <si>
    <t>Sušice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</si>
</sst>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3" borderId="8" applyNumberFormat="0" applyAlignment="0" applyProtection="0"/>
    <xf numFmtId="0" fontId="26" fillId="13" borderId="9" applyNumberFormat="0" applyAlignment="0" applyProtection="0"/>
    <xf numFmtId="0" fontId="2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12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12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7" borderId="0" xfId="0" applyFont="1" applyFill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right" vertical="center"/>
    </xf>
    <xf numFmtId="0" fontId="0" fillId="7" borderId="0" xfId="0" applyFont="1" applyFill="1" applyBorder="1" applyAlignment="1">
      <alignment horizontal="right" vertical="center"/>
    </xf>
    <xf numFmtId="0" fontId="0" fillId="7" borderId="12" xfId="0" applyFont="1" applyFill="1" applyBorder="1" applyAlignment="1">
      <alignment horizontal="right" vertical="center"/>
    </xf>
    <xf numFmtId="164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hidden="1"/>
    </xf>
    <xf numFmtId="0" fontId="0" fillId="7" borderId="0" xfId="0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 horizontal="right"/>
      <protection locked="0"/>
    </xf>
    <xf numFmtId="0" fontId="1" fillId="7" borderId="0" xfId="0" applyFont="1" applyFill="1" applyAlignment="1" applyProtection="1">
      <alignment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169" fontId="0" fillId="7" borderId="0" xfId="0" applyNumberFormat="1" applyFill="1" applyAlignment="1" applyProtection="1">
      <alignment horizontal="left"/>
      <protection locked="0"/>
    </xf>
    <xf numFmtId="1" fontId="0" fillId="7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7" borderId="0" xfId="0" applyFont="1" applyFill="1" applyAlignment="1" applyProtection="1">
      <alignment horizontal="right"/>
      <protection locked="0"/>
    </xf>
    <xf numFmtId="1" fontId="0" fillId="7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right"/>
      <protection locked="0"/>
    </xf>
    <xf numFmtId="0" fontId="5" fillId="7" borderId="0" xfId="0" applyFont="1" applyFill="1" applyAlignment="1" applyProtection="1">
      <alignment horizontal="center"/>
      <protection/>
    </xf>
    <xf numFmtId="1" fontId="5" fillId="12" borderId="0" xfId="0" applyNumberFormat="1" applyFont="1" applyFill="1" applyAlignment="1" applyProtection="1">
      <alignment horizontal="center"/>
      <protection/>
    </xf>
    <xf numFmtId="1" fontId="1" fillId="7" borderId="0" xfId="0" applyNumberFormat="1" applyFont="1" applyFill="1" applyAlignment="1" applyProtection="1">
      <alignment horizontal="center"/>
      <protection/>
    </xf>
    <xf numFmtId="2" fontId="1" fillId="7" borderId="0" xfId="0" applyNumberFormat="1" applyFont="1" applyFill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/>
    </xf>
    <xf numFmtId="0" fontId="4" fillId="7" borderId="0" xfId="0" applyFont="1" applyFill="1" applyAlignment="1" applyProtection="1">
      <alignment horizontal="center"/>
      <protection/>
    </xf>
    <xf numFmtId="2" fontId="4" fillId="7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1" fillId="7" borderId="0" xfId="0" applyNumberFormat="1" applyFont="1" applyFill="1" applyAlignment="1" applyProtection="1">
      <alignment horizontal="center"/>
      <protection/>
    </xf>
    <xf numFmtId="2" fontId="1" fillId="7" borderId="0" xfId="0" applyNumberFormat="1" applyFont="1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1" fontId="1" fillId="12" borderId="0" xfId="0" applyNumberFormat="1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18" borderId="10" xfId="0" applyFill="1" applyBorder="1" applyAlignment="1" applyProtection="1">
      <alignment horizontal="center"/>
      <protection/>
    </xf>
    <xf numFmtId="1" fontId="1" fillId="7" borderId="0" xfId="0" applyNumberFormat="1" applyFont="1" applyFill="1" applyAlignment="1" applyProtection="1">
      <alignment/>
      <protection/>
    </xf>
    <xf numFmtId="0" fontId="1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12" borderId="0" xfId="0" applyFill="1" applyAlignment="1">
      <alignment horizontal="left"/>
    </xf>
    <xf numFmtId="0" fontId="2" fillId="10" borderId="0" xfId="0" applyFont="1" applyFill="1" applyAlignment="1" applyProtection="1">
      <alignment horizontal="left"/>
      <protection locked="0"/>
    </xf>
    <xf numFmtId="0" fontId="0" fillId="10" borderId="0" xfId="0" applyFill="1" applyAlignment="1" applyProtection="1">
      <alignment/>
      <protection locked="0"/>
    </xf>
    <xf numFmtId="0" fontId="1" fillId="10" borderId="0" xfId="0" applyFont="1" applyFill="1" applyAlignment="1" applyProtection="1">
      <alignment/>
      <protection/>
    </xf>
    <xf numFmtId="1" fontId="0" fillId="10" borderId="0" xfId="0" applyNumberFormat="1" applyFill="1" applyAlignment="1" applyProtection="1">
      <alignment horizontal="center"/>
      <protection/>
    </xf>
    <xf numFmtId="164" fontId="0" fillId="10" borderId="0" xfId="0" applyNumberFormat="1" applyFill="1" applyAlignment="1" applyProtection="1">
      <alignment/>
      <protection locked="0"/>
    </xf>
    <xf numFmtId="0" fontId="0" fillId="10" borderId="0" xfId="0" applyFill="1" applyAlignment="1" applyProtection="1">
      <alignment horizontal="right"/>
      <protection locked="0"/>
    </xf>
    <xf numFmtId="0" fontId="1" fillId="10" borderId="0" xfId="0" applyFont="1" applyFill="1" applyAlignment="1" applyProtection="1">
      <alignment horizontal="left"/>
      <protection locked="0"/>
    </xf>
    <xf numFmtId="0" fontId="1" fillId="10" borderId="0" xfId="0" applyFont="1" applyFill="1" applyAlignment="1" applyProtection="1">
      <alignment/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0" fillId="10" borderId="0" xfId="0" applyFill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0" fillId="10" borderId="0" xfId="0" applyFill="1" applyAlignment="1">
      <alignment/>
    </xf>
    <xf numFmtId="0" fontId="0" fillId="19" borderId="0" xfId="0" applyFill="1" applyAlignment="1">
      <alignment/>
    </xf>
    <xf numFmtId="0" fontId="0" fillId="18" borderId="0" xfId="0" applyFill="1" applyAlignment="1">
      <alignment/>
    </xf>
    <xf numFmtId="0" fontId="0" fillId="18" borderId="0" xfId="0" applyFont="1" applyFill="1" applyAlignment="1">
      <alignment horizontal="center" vertical="center"/>
    </xf>
    <xf numFmtId="164" fontId="0" fillId="18" borderId="0" xfId="0" applyNumberFormat="1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1" fillId="18" borderId="0" xfId="0" applyFont="1" applyFill="1" applyAlignment="1" applyProtection="1">
      <alignment horizontal="center" vertical="center"/>
      <protection locked="0"/>
    </xf>
    <xf numFmtId="169" fontId="0" fillId="18" borderId="0" xfId="0" applyNumberFormat="1" applyFont="1" applyFill="1" applyAlignment="1">
      <alignment horizontal="center" vertical="center"/>
    </xf>
    <xf numFmtId="2" fontId="0" fillId="18" borderId="0" xfId="0" applyNumberFormat="1" applyFont="1" applyFill="1" applyAlignment="1">
      <alignment horizontal="center" vertical="center"/>
    </xf>
    <xf numFmtId="0" fontId="0" fillId="18" borderId="0" xfId="0" applyFont="1" applyFill="1" applyAlignment="1">
      <alignment horizontal="right" vertical="center"/>
    </xf>
    <xf numFmtId="0" fontId="0" fillId="18" borderId="0" xfId="0" applyFill="1" applyAlignment="1" applyProtection="1">
      <alignment/>
      <protection locked="0"/>
    </xf>
    <xf numFmtId="1" fontId="1" fillId="18" borderId="0" xfId="0" applyNumberFormat="1" applyFont="1" applyFill="1" applyAlignment="1" applyProtection="1">
      <alignment/>
      <protection/>
    </xf>
    <xf numFmtId="1" fontId="0" fillId="18" borderId="0" xfId="0" applyNumberFormat="1" applyFill="1" applyAlignment="1" applyProtection="1">
      <alignment horizontal="center"/>
      <protection/>
    </xf>
    <xf numFmtId="164" fontId="0" fillId="18" borderId="0" xfId="0" applyNumberFormat="1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right"/>
      <protection locked="0"/>
    </xf>
    <xf numFmtId="0" fontId="1" fillId="18" borderId="0" xfId="0" applyFont="1" applyFill="1" applyAlignment="1" applyProtection="1">
      <alignment horizontal="center"/>
      <protection locked="0"/>
    </xf>
    <xf numFmtId="169" fontId="0" fillId="18" borderId="0" xfId="0" applyNumberFormat="1" applyFill="1" applyAlignment="1" applyProtection="1">
      <alignment horizontal="left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/>
    </xf>
    <xf numFmtId="0" fontId="1" fillId="7" borderId="0" xfId="0" applyFont="1" applyFill="1" applyAlignment="1" applyProtection="1">
      <alignment horizontal="right"/>
      <protection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50390625" style="21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118" t="s">
        <v>129</v>
      </c>
      <c r="C1" s="49"/>
      <c r="D1" s="49"/>
      <c r="E1" s="49"/>
      <c r="F1" s="136"/>
      <c r="G1" s="136"/>
      <c r="H1" s="136"/>
      <c r="I1" s="136"/>
    </row>
    <row r="2" spans="2:9" ht="12.75">
      <c r="B2" s="119" t="s">
        <v>70</v>
      </c>
      <c r="C2" s="120"/>
      <c r="D2" s="120"/>
      <c r="E2" s="120"/>
      <c r="F2" s="120"/>
      <c r="G2" s="120"/>
      <c r="H2" s="49"/>
      <c r="I2" s="49"/>
    </row>
    <row r="4" spans="1:2" ht="12.75">
      <c r="A4" s="21" t="s">
        <v>71</v>
      </c>
      <c r="B4" s="121" t="s">
        <v>72</v>
      </c>
    </row>
    <row r="5" ht="12.75">
      <c r="B5" t="s">
        <v>112</v>
      </c>
    </row>
    <row r="6" ht="12.75">
      <c r="B6" s="122" t="s">
        <v>113</v>
      </c>
    </row>
    <row r="7" ht="12.75">
      <c r="B7" s="121"/>
    </row>
    <row r="8" spans="1:2" ht="12.75">
      <c r="A8" s="21" t="s">
        <v>73</v>
      </c>
      <c r="B8" t="s">
        <v>74</v>
      </c>
    </row>
    <row r="9" ht="12.75">
      <c r="B9" t="s">
        <v>114</v>
      </c>
    </row>
    <row r="10" ht="12.75">
      <c r="B10" t="s">
        <v>115</v>
      </c>
    </row>
    <row r="11" ht="12.75">
      <c r="B11" t="s">
        <v>116</v>
      </c>
    </row>
    <row r="12" ht="12.75">
      <c r="B12" t="s">
        <v>75</v>
      </c>
    </row>
    <row r="13" ht="12.75">
      <c r="B13" t="s">
        <v>76</v>
      </c>
    </row>
    <row r="15" spans="1:9" ht="12.75">
      <c r="A15" s="21" t="s">
        <v>77</v>
      </c>
      <c r="B15" s="120" t="s">
        <v>130</v>
      </c>
      <c r="C15" s="120"/>
      <c r="D15" s="120"/>
      <c r="E15" s="120"/>
      <c r="F15" s="120"/>
      <c r="G15" s="120"/>
      <c r="H15" s="120"/>
      <c r="I15" s="120"/>
    </row>
    <row r="16" spans="2:9" ht="12.75">
      <c r="B16" s="120" t="s">
        <v>78</v>
      </c>
      <c r="C16" s="120"/>
      <c r="D16" s="120"/>
      <c r="E16" s="120"/>
      <c r="F16" s="120"/>
      <c r="G16" s="120"/>
      <c r="H16" s="120"/>
      <c r="I16" s="120"/>
    </row>
    <row r="17" spans="2:9" ht="12.75">
      <c r="B17" s="120" t="s">
        <v>79</v>
      </c>
      <c r="C17" s="120"/>
      <c r="D17" s="120"/>
      <c r="E17" s="120"/>
      <c r="F17" s="120"/>
      <c r="G17" s="120"/>
      <c r="H17" s="120"/>
      <c r="I17" s="120"/>
    </row>
    <row r="19" spans="1:2" ht="12.75">
      <c r="A19" s="21" t="s">
        <v>80</v>
      </c>
      <c r="B19" s="123" t="s">
        <v>117</v>
      </c>
    </row>
    <row r="20" ht="12.75">
      <c r="B20" t="s">
        <v>81</v>
      </c>
    </row>
    <row r="21" ht="12.75">
      <c r="B21" t="s">
        <v>82</v>
      </c>
    </row>
    <row r="22" ht="12.75">
      <c r="B22" s="123" t="s">
        <v>118</v>
      </c>
    </row>
    <row r="23" ht="12.75">
      <c r="B23" s="123"/>
    </row>
    <row r="24" spans="1:2" ht="12.75">
      <c r="A24" s="21" t="s">
        <v>83</v>
      </c>
      <c r="B24" s="123" t="s">
        <v>119</v>
      </c>
    </row>
    <row r="25" ht="12.75">
      <c r="B25" s="124" t="s">
        <v>84</v>
      </c>
    </row>
    <row r="27" spans="1:2" ht="12.75">
      <c r="A27" s="21" t="s">
        <v>85</v>
      </c>
      <c r="B27" t="s">
        <v>86</v>
      </c>
    </row>
    <row r="28" ht="12.75">
      <c r="B28" t="s">
        <v>120</v>
      </c>
    </row>
    <row r="29" ht="12.75">
      <c r="B29" t="s">
        <v>87</v>
      </c>
    </row>
    <row r="30" ht="12.75">
      <c r="B30" t="s">
        <v>88</v>
      </c>
    </row>
    <row r="32" spans="1:2" ht="12.75">
      <c r="A32" s="21" t="s">
        <v>89</v>
      </c>
      <c r="B32" t="s">
        <v>90</v>
      </c>
    </row>
    <row r="33" ht="12.75">
      <c r="B33" t="s">
        <v>121</v>
      </c>
    </row>
    <row r="34" ht="12.75">
      <c r="B34" t="s">
        <v>91</v>
      </c>
    </row>
    <row r="35" ht="12.75">
      <c r="B35" t="s">
        <v>92</v>
      </c>
    </row>
    <row r="37" spans="1:2" ht="12.75">
      <c r="A37" s="21" t="s">
        <v>93</v>
      </c>
      <c r="B37" t="s">
        <v>122</v>
      </c>
    </row>
    <row r="38" ht="12.75">
      <c r="B38" t="s">
        <v>94</v>
      </c>
    </row>
    <row r="39" ht="12.75">
      <c r="B39" t="s">
        <v>95</v>
      </c>
    </row>
    <row r="40" ht="12.75">
      <c r="B40" s="123" t="s">
        <v>123</v>
      </c>
    </row>
    <row r="42" spans="1:2" ht="12.75">
      <c r="A42" s="21" t="s">
        <v>96</v>
      </c>
      <c r="B42" s="121" t="s">
        <v>124</v>
      </c>
    </row>
    <row r="43" spans="2:9" ht="12.75">
      <c r="B43" s="121" t="s">
        <v>125</v>
      </c>
      <c r="G43" s="49"/>
      <c r="H43" s="49"/>
      <c r="I43" s="49"/>
    </row>
    <row r="44" spans="2:9" ht="12.75">
      <c r="B44" s="125" t="s">
        <v>97</v>
      </c>
      <c r="C44" s="126" t="s">
        <v>98</v>
      </c>
      <c r="E44" s="49"/>
      <c r="F44" s="49"/>
      <c r="G44" s="49"/>
      <c r="I44" s="49"/>
    </row>
    <row r="46" spans="1:2" ht="12.75">
      <c r="A46" s="21" t="s">
        <v>99</v>
      </c>
      <c r="B46" t="s">
        <v>100</v>
      </c>
    </row>
    <row r="47" ht="12.75">
      <c r="B47" t="s">
        <v>101</v>
      </c>
    </row>
    <row r="48" ht="12.75">
      <c r="B48" s="122" t="s">
        <v>102</v>
      </c>
    </row>
    <row r="50" spans="1:2" ht="12.75">
      <c r="A50" s="21" t="s">
        <v>103</v>
      </c>
      <c r="B50" s="122" t="s">
        <v>126</v>
      </c>
    </row>
    <row r="51" ht="12.75">
      <c r="B51" t="s">
        <v>104</v>
      </c>
    </row>
    <row r="52" ht="12.75">
      <c r="B52" s="122" t="s">
        <v>127</v>
      </c>
    </row>
    <row r="53" ht="12.75">
      <c r="B53" t="s">
        <v>105</v>
      </c>
    </row>
    <row r="54" ht="12.75">
      <c r="B54" t="s">
        <v>128</v>
      </c>
    </row>
    <row r="55" ht="12.75">
      <c r="B55" t="s">
        <v>106</v>
      </c>
    </row>
    <row r="57" spans="1:3" ht="12.75">
      <c r="A57" s="21" t="s">
        <v>107</v>
      </c>
      <c r="B57" s="118" t="s">
        <v>108</v>
      </c>
      <c r="C57" s="120"/>
    </row>
    <row r="59" spans="2:10" ht="12.75">
      <c r="B59" s="119" t="s">
        <v>109</v>
      </c>
      <c r="C59" s="120"/>
      <c r="D59" s="120"/>
      <c r="E59" s="120"/>
      <c r="F59" s="120"/>
      <c r="G59" s="120"/>
      <c r="H59" s="120"/>
      <c r="I59" s="49"/>
      <c r="J59" s="49"/>
    </row>
    <row r="60" spans="2:10" ht="12.75">
      <c r="B60" s="119" t="s">
        <v>110</v>
      </c>
      <c r="C60" s="120"/>
      <c r="D60" s="120"/>
      <c r="E60" s="120"/>
      <c r="F60" s="49" t="s">
        <v>111</v>
      </c>
      <c r="I60" s="49"/>
      <c r="J60" s="49"/>
    </row>
    <row r="61" spans="9:10" ht="12.75">
      <c r="I61" s="49"/>
      <c r="J61" s="49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H13" sqref="H13:O28"/>
    </sheetView>
  </sheetViews>
  <sheetFormatPr defaultColWidth="9.00390625" defaultRowHeight="12.75"/>
  <cols>
    <col min="1" max="1" width="26.00390625" style="0" customWidth="1"/>
    <col min="2" max="2" width="24.50390625" style="0" customWidth="1"/>
    <col min="8" max="8" width="12.875" style="0" customWidth="1"/>
  </cols>
  <sheetData>
    <row r="1" spans="1:8" ht="18" thickBot="1">
      <c r="A1" s="165" t="s">
        <v>61</v>
      </c>
      <c r="B1" s="165"/>
      <c r="C1" s="137">
        <v>1</v>
      </c>
      <c r="D1" s="137">
        <v>2</v>
      </c>
      <c r="E1" s="137">
        <v>3</v>
      </c>
      <c r="F1" s="137" t="s">
        <v>159</v>
      </c>
      <c r="H1" t="s">
        <v>159</v>
      </c>
    </row>
    <row r="2" spans="1:10" ht="18" thickBot="1">
      <c r="A2" s="138" t="s">
        <v>131</v>
      </c>
      <c r="B2" s="138" t="s">
        <v>132</v>
      </c>
      <c r="C2" s="139"/>
      <c r="D2" s="139"/>
      <c r="E2" s="139"/>
      <c r="F2" s="139"/>
      <c r="H2" t="e">
        <f>'60m'!G4+'800m'!I4+dálka!G4+koule!G4</f>
        <v>#VALUE!</v>
      </c>
      <c r="J2" s="141" t="e">
        <f>SUM(H2:H5)</f>
        <v>#VALUE!</v>
      </c>
    </row>
    <row r="3" spans="1:8" ht="18" thickBot="1">
      <c r="A3" s="138" t="s">
        <v>133</v>
      </c>
      <c r="B3" s="138" t="s">
        <v>132</v>
      </c>
      <c r="C3" s="139"/>
      <c r="D3" s="139"/>
      <c r="E3" s="139"/>
      <c r="F3" s="139"/>
      <c r="H3" t="e">
        <f>'60m'!G5+'800m'!I5+dálka!G5+koule!G5</f>
        <v>#VALUE!</v>
      </c>
    </row>
    <row r="4" spans="1:8" ht="18" thickBot="1">
      <c r="A4" s="138" t="s">
        <v>152</v>
      </c>
      <c r="B4" s="138" t="s">
        <v>132</v>
      </c>
      <c r="C4" s="139"/>
      <c r="D4" s="139"/>
      <c r="E4" s="139"/>
      <c r="F4" s="139"/>
      <c r="H4" t="e">
        <f>'60m'!G6+'800m'!I6+dálka!G6+koule!G6</f>
        <v>#VALUE!</v>
      </c>
    </row>
    <row r="5" spans="1:8" ht="18" thickBot="1">
      <c r="A5" s="138" t="s">
        <v>134</v>
      </c>
      <c r="B5" s="138" t="s">
        <v>132</v>
      </c>
      <c r="C5" s="139"/>
      <c r="D5" s="139"/>
      <c r="E5" s="139"/>
      <c r="F5" s="139"/>
      <c r="H5" t="e">
        <f>'60m'!G7+'800m'!I7+dálka!G7+koule!G7</f>
        <v>#VALUE!</v>
      </c>
    </row>
    <row r="6" spans="1:8" ht="18" thickBot="1">
      <c r="A6" s="138" t="s">
        <v>135</v>
      </c>
      <c r="B6" s="138" t="s">
        <v>132</v>
      </c>
      <c r="C6" s="139"/>
      <c r="D6" s="139"/>
      <c r="E6" s="139"/>
      <c r="F6" s="139"/>
      <c r="H6" t="e">
        <f>'60m'!G8+'800m'!I8+dálka!G8+koule!G8</f>
        <v>#VALUE!</v>
      </c>
    </row>
    <row r="7" spans="1:6" ht="18" thickBot="1">
      <c r="A7" s="138"/>
      <c r="B7" s="138"/>
      <c r="C7" s="139"/>
      <c r="D7" s="139"/>
      <c r="E7" s="139"/>
      <c r="F7" s="139"/>
    </row>
    <row r="8" spans="1:10" ht="18" thickBot="1">
      <c r="A8" s="138" t="s">
        <v>136</v>
      </c>
      <c r="B8" s="138" t="s">
        <v>132</v>
      </c>
      <c r="C8" s="139"/>
      <c r="D8" s="139"/>
      <c r="E8" s="139"/>
      <c r="F8" s="139"/>
      <c r="H8" t="e">
        <f>'60m'!G10+dálka!G10+koule!G10</f>
        <v>#VALUE!</v>
      </c>
      <c r="J8" s="141" t="e">
        <f>SUM(H6:H10)</f>
        <v>#VALUE!</v>
      </c>
    </row>
    <row r="9" spans="1:6" ht="18" thickBot="1">
      <c r="A9" s="138" t="s">
        <v>137</v>
      </c>
      <c r="B9" s="138" t="s">
        <v>132</v>
      </c>
      <c r="C9" s="139"/>
      <c r="D9" s="139"/>
      <c r="E9" s="139"/>
      <c r="F9" s="139"/>
    </row>
    <row r="10" spans="1:8" ht="18" thickBot="1">
      <c r="A10" s="138" t="s">
        <v>138</v>
      </c>
      <c r="B10" s="138" t="s">
        <v>132</v>
      </c>
      <c r="C10" s="139"/>
      <c r="D10" s="139"/>
      <c r="E10" s="139"/>
      <c r="F10" s="139"/>
      <c r="H10">
        <f>'60m'!G12+'800m'!I12+dálka!G12+koule!G12</f>
        <v>1736</v>
      </c>
    </row>
    <row r="11" spans="1:6" ht="18" thickBot="1">
      <c r="A11" s="138" t="s">
        <v>139</v>
      </c>
      <c r="B11" s="138" t="s">
        <v>132</v>
      </c>
      <c r="C11" s="139"/>
      <c r="D11" s="139"/>
      <c r="E11" s="139"/>
      <c r="F11" s="139"/>
    </row>
    <row r="12" spans="1:6" ht="18" thickBot="1">
      <c r="A12" s="138" t="s">
        <v>140</v>
      </c>
      <c r="B12" s="138" t="s">
        <v>132</v>
      </c>
      <c r="C12" s="139"/>
      <c r="D12" s="139"/>
      <c r="E12" s="139"/>
      <c r="F12" s="139"/>
    </row>
    <row r="13" spans="1:6" ht="18" thickBot="1">
      <c r="A13" s="138"/>
      <c r="B13" s="138"/>
      <c r="C13" s="139"/>
      <c r="D13" s="139"/>
      <c r="E13" s="139"/>
      <c r="F13" s="139"/>
    </row>
    <row r="14" spans="1:15" ht="18" thickBot="1">
      <c r="A14" s="138" t="s">
        <v>141</v>
      </c>
      <c r="B14" s="138" t="s">
        <v>142</v>
      </c>
      <c r="C14" s="139"/>
      <c r="D14" s="139"/>
      <c r="E14" s="139"/>
      <c r="F14" s="139"/>
      <c r="H14">
        <f>'60m'!G16+'800m'!I16+dálka!G16+koule!G16</f>
        <v>1404</v>
      </c>
      <c r="J14" s="140">
        <f>SUM(H14:H17)</f>
        <v>5075</v>
      </c>
      <c r="L14" s="140">
        <v>3</v>
      </c>
      <c r="M14" s="166" t="s">
        <v>142</v>
      </c>
      <c r="N14" s="167"/>
      <c r="O14" s="167"/>
    </row>
    <row r="15" spans="1:8" ht="18" thickBot="1">
      <c r="A15" s="138" t="s">
        <v>145</v>
      </c>
      <c r="B15" s="138" t="s">
        <v>142</v>
      </c>
      <c r="C15" s="139"/>
      <c r="D15" s="139"/>
      <c r="E15" s="139"/>
      <c r="F15" s="139"/>
      <c r="H15">
        <f>'60m'!G17+'800m'!I17+dálka!G17+koule!G17</f>
        <v>1256</v>
      </c>
    </row>
    <row r="16" spans="1:8" ht="18" thickBot="1">
      <c r="A16" s="138" t="s">
        <v>143</v>
      </c>
      <c r="B16" s="138" t="s">
        <v>142</v>
      </c>
      <c r="C16" s="139"/>
      <c r="D16" s="139"/>
      <c r="E16" s="139"/>
      <c r="F16" s="139"/>
      <c r="H16">
        <f>'60m'!G18+'800m'!I18+dálka!G18+koule!G18</f>
        <v>1221</v>
      </c>
    </row>
    <row r="17" spans="1:8" ht="18" thickBot="1">
      <c r="A17" s="138" t="s">
        <v>144</v>
      </c>
      <c r="B17" s="138" t="s">
        <v>142</v>
      </c>
      <c r="C17" s="139"/>
      <c r="D17" s="139"/>
      <c r="E17" s="139"/>
      <c r="F17" s="139"/>
      <c r="H17">
        <f>'60m'!G19+'800m'!I19+dálka!G19+koule!G19</f>
        <v>1194</v>
      </c>
    </row>
    <row r="18" spans="1:6" ht="18" thickBot="1">
      <c r="A18" s="138"/>
      <c r="B18" s="138"/>
      <c r="C18" s="139"/>
      <c r="D18" s="139"/>
      <c r="E18" s="139"/>
      <c r="F18" s="139"/>
    </row>
    <row r="19" spans="1:15" ht="18" thickBot="1">
      <c r="A19" s="138" t="s">
        <v>146</v>
      </c>
      <c r="B19" s="138" t="s">
        <v>151</v>
      </c>
      <c r="C19" s="139"/>
      <c r="D19" s="139"/>
      <c r="E19" s="139"/>
      <c r="F19" s="139"/>
      <c r="H19">
        <f>'60m'!G21+'800m'!I21+dálka!G21+koule!G21</f>
        <v>974</v>
      </c>
      <c r="J19" s="140" t="e">
        <f>SUM(H19:H22)</f>
        <v>#VALUE!</v>
      </c>
      <c r="L19" s="140">
        <v>2</v>
      </c>
      <c r="M19" s="166" t="s">
        <v>151</v>
      </c>
      <c r="N19" s="167"/>
      <c r="O19" s="167"/>
    </row>
    <row r="20" spans="1:8" ht="18" thickBot="1">
      <c r="A20" s="138" t="s">
        <v>147</v>
      </c>
      <c r="B20" s="138" t="s">
        <v>151</v>
      </c>
      <c r="C20" s="139"/>
      <c r="D20" s="139"/>
      <c r="E20" s="139"/>
      <c r="F20" s="139"/>
      <c r="H20">
        <f>'60m'!G22+'800m'!I22+dálka!G22+koule!G22</f>
        <v>906</v>
      </c>
    </row>
    <row r="21" spans="1:8" ht="18" thickBot="1">
      <c r="A21" s="138" t="s">
        <v>148</v>
      </c>
      <c r="B21" s="138" t="s">
        <v>151</v>
      </c>
      <c r="C21" s="139"/>
      <c r="D21" s="139"/>
      <c r="E21" s="139"/>
      <c r="F21" s="139"/>
      <c r="H21">
        <f>'60m'!G23+'800m'!I23+dálka!G23+koule!G23</f>
        <v>692</v>
      </c>
    </row>
    <row r="22" spans="1:8" ht="18" thickBot="1">
      <c r="A22" s="138" t="s">
        <v>149</v>
      </c>
      <c r="B22" s="138" t="s">
        <v>151</v>
      </c>
      <c r="C22" s="139"/>
      <c r="D22" s="139"/>
      <c r="E22" s="139"/>
      <c r="F22" s="139"/>
      <c r="H22" t="e">
        <f>'60m'!G24+'800m'!I24+dálka!G24+koule!G24</f>
        <v>#VALUE!</v>
      </c>
    </row>
    <row r="23" spans="1:8" ht="18" thickBot="1">
      <c r="A23" s="138" t="s">
        <v>150</v>
      </c>
      <c r="B23" s="138" t="s">
        <v>151</v>
      </c>
      <c r="C23" s="139"/>
      <c r="D23" s="139"/>
      <c r="E23" s="139"/>
      <c r="F23" s="139"/>
      <c r="H23" s="142" t="e">
        <f>'60m'!G25+'800m'!I25+dálka!G25+koule!G25</f>
        <v>#VALUE!</v>
      </c>
    </row>
    <row r="24" spans="1:6" ht="18" thickBot="1">
      <c r="A24" s="138"/>
      <c r="B24" s="138"/>
      <c r="C24" s="139"/>
      <c r="D24" s="139"/>
      <c r="E24" s="139"/>
      <c r="F24" s="139"/>
    </row>
    <row r="25" spans="1:15" ht="18" thickBot="1">
      <c r="A25" s="138" t="s">
        <v>153</v>
      </c>
      <c r="B25" s="138" t="s">
        <v>158</v>
      </c>
      <c r="C25" s="139"/>
      <c r="D25" s="139"/>
      <c r="E25" s="139"/>
      <c r="F25" s="139"/>
      <c r="H25" t="e">
        <f>'60m'!G27+'800m'!I27+dálka!G27+koule!G27</f>
        <v>#VALUE!</v>
      </c>
      <c r="J25" s="140" t="e">
        <f>SUM(H25:H28)</f>
        <v>#VALUE!</v>
      </c>
      <c r="L25" s="140">
        <v>1</v>
      </c>
      <c r="M25" s="166" t="s">
        <v>158</v>
      </c>
      <c r="N25" s="167"/>
      <c r="O25" s="167"/>
    </row>
    <row r="26" spans="1:8" ht="18" thickBot="1">
      <c r="A26" s="138" t="s">
        <v>154</v>
      </c>
      <c r="B26" s="138" t="s">
        <v>158</v>
      </c>
      <c r="C26" s="139"/>
      <c r="D26" s="139"/>
      <c r="E26" s="139"/>
      <c r="F26" s="139"/>
      <c r="H26" t="e">
        <f>'60m'!G28+'800m'!I28+dálka!G28+koule!G28</f>
        <v>#VALUE!</v>
      </c>
    </row>
    <row r="27" spans="1:8" ht="18" thickBot="1">
      <c r="A27" s="138" t="s">
        <v>155</v>
      </c>
      <c r="B27" s="138" t="s">
        <v>158</v>
      </c>
      <c r="C27" s="139"/>
      <c r="D27" s="139"/>
      <c r="E27" s="139"/>
      <c r="F27" s="139"/>
      <c r="H27" t="e">
        <f>'60m'!G29+'800m'!I29+dálka!G29+koule!G29</f>
        <v>#VALUE!</v>
      </c>
    </row>
    <row r="28" spans="1:8" ht="18" thickBot="1">
      <c r="A28" s="138" t="s">
        <v>156</v>
      </c>
      <c r="B28" s="138" t="s">
        <v>158</v>
      </c>
      <c r="C28" s="139"/>
      <c r="D28" s="139"/>
      <c r="E28" s="139"/>
      <c r="F28" s="139"/>
      <c r="H28" t="e">
        <f>'60m'!G30+'800m'!I30+dálka!G30+koule!G30</f>
        <v>#VALUE!</v>
      </c>
    </row>
  </sheetData>
  <sheetProtection/>
  <mergeCells count="4">
    <mergeCell ref="A1:B1"/>
    <mergeCell ref="M14:O14"/>
    <mergeCell ref="M19:O19"/>
    <mergeCell ref="M25:O25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H62"/>
  <sheetViews>
    <sheetView tabSelected="1" zoomScalePageLayoutView="0" workbookViewId="0" topLeftCell="A10">
      <selection activeCell="E41" sqref="E41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6171875" style="2" customWidth="1"/>
    <col min="5" max="5" width="28.125" style="2" customWidth="1"/>
    <col min="6" max="6" width="5.125" style="2" customWidth="1"/>
    <col min="7" max="7" width="7.50390625" style="13" customWidth="1"/>
    <col min="8" max="8" width="7.625" style="14" hidden="1" customWidth="1"/>
    <col min="9" max="9" width="1.37890625" style="15" customWidth="1"/>
    <col min="10" max="10" width="5.50390625" style="12" customWidth="1"/>
    <col min="11" max="11" width="6.125" style="8" customWidth="1"/>
    <col min="12" max="12" width="2.375" style="3" customWidth="1"/>
    <col min="13" max="13" width="1.12109375" style="1" customWidth="1"/>
    <col min="14" max="14" width="4.625" style="19" customWidth="1"/>
    <col min="15" max="15" width="6.125" style="86" customWidth="1"/>
    <col min="16" max="16" width="5.125" style="86" customWidth="1"/>
    <col min="17" max="17" width="6.125" style="4" customWidth="1"/>
    <col min="18" max="18" width="2.625" style="87" customWidth="1"/>
    <col min="19" max="19" width="1.00390625" style="1" customWidth="1"/>
    <col min="20" max="20" width="4.875" style="19" customWidth="1"/>
    <col min="21" max="21" width="19.625" style="10" hidden="1" customWidth="1"/>
    <col min="22" max="22" width="9.125" style="10" hidden="1" customWidth="1"/>
    <col min="23" max="29" width="9.125" style="7" hidden="1" customWidth="1"/>
    <col min="30" max="16384" width="9.125" style="2" customWidth="1"/>
  </cols>
  <sheetData>
    <row r="1" spans="2:34" ht="15">
      <c r="B1" s="127" t="s">
        <v>13</v>
      </c>
      <c r="C1" s="128"/>
      <c r="D1" s="128"/>
      <c r="E1" s="128"/>
      <c r="F1" s="128"/>
      <c r="G1" s="129"/>
      <c r="H1" s="130"/>
      <c r="I1" s="128"/>
      <c r="J1" s="131"/>
      <c r="K1" s="131"/>
      <c r="L1" s="132"/>
      <c r="O1" s="79" t="s">
        <v>50</v>
      </c>
      <c r="P1" s="76"/>
      <c r="Q1" s="80"/>
      <c r="R1" s="78"/>
      <c r="S1" s="79"/>
      <c r="T1" s="81"/>
      <c r="AE1" s="6">
        <v>60</v>
      </c>
      <c r="AF1" s="6">
        <v>800</v>
      </c>
      <c r="AG1" s="6" t="s">
        <v>3</v>
      </c>
      <c r="AH1" s="6" t="s">
        <v>4</v>
      </c>
    </row>
    <row r="2" spans="2:20" ht="12.75">
      <c r="B2" s="133" t="s">
        <v>51</v>
      </c>
      <c r="C2" s="134"/>
      <c r="D2" s="128"/>
      <c r="E2" s="128"/>
      <c r="F2" s="128"/>
      <c r="G2" s="129"/>
      <c r="H2" s="130"/>
      <c r="I2" s="128"/>
      <c r="J2" s="131"/>
      <c r="K2" s="131"/>
      <c r="L2" s="132"/>
      <c r="O2" s="76" t="s">
        <v>52</v>
      </c>
      <c r="P2" s="76"/>
      <c r="Q2" s="80"/>
      <c r="R2" s="78"/>
      <c r="S2" s="79"/>
      <c r="T2" s="81"/>
    </row>
    <row r="3" spans="2:20" ht="12.75">
      <c r="B3" s="135" t="s">
        <v>19</v>
      </c>
      <c r="C3" s="128"/>
      <c r="D3" s="128"/>
      <c r="E3" s="15" t="s">
        <v>187</v>
      </c>
      <c r="F3" s="15"/>
      <c r="G3" s="18"/>
      <c r="K3" s="12"/>
      <c r="L3" s="16"/>
      <c r="O3" s="82" t="s">
        <v>53</v>
      </c>
      <c r="P3" s="76"/>
      <c r="Q3" s="80"/>
      <c r="R3" s="78"/>
      <c r="S3" s="79"/>
      <c r="T3" s="81"/>
    </row>
    <row r="4" spans="2:20" ht="12.75">
      <c r="B4" s="135" t="s">
        <v>18</v>
      </c>
      <c r="C4" s="128"/>
      <c r="D4" s="128"/>
      <c r="E4" s="83" t="s">
        <v>188</v>
      </c>
      <c r="G4" s="84" t="s">
        <v>17</v>
      </c>
      <c r="I4" s="12"/>
      <c r="J4" s="161">
        <v>42103</v>
      </c>
      <c r="K4" s="161"/>
      <c r="L4" s="16"/>
      <c r="M4" s="13"/>
      <c r="N4" s="20"/>
      <c r="O4" s="76" t="s">
        <v>54</v>
      </c>
      <c r="P4" s="82"/>
      <c r="Q4" s="80"/>
      <c r="R4" s="85"/>
      <c r="S4" s="79"/>
      <c r="T4" s="81"/>
    </row>
    <row r="5" ht="12.75">
      <c r="W5" s="7" t="s">
        <v>11</v>
      </c>
    </row>
    <row r="6" spans="2:29" ht="12.75">
      <c r="B6" s="17" t="s">
        <v>6</v>
      </c>
      <c r="C6" s="77"/>
      <c r="D6" s="77"/>
      <c r="E6" s="77" t="s">
        <v>15</v>
      </c>
      <c r="F6" s="88" t="s">
        <v>21</v>
      </c>
      <c r="G6" s="89" t="s">
        <v>7</v>
      </c>
      <c r="H6" s="90" t="s">
        <v>7</v>
      </c>
      <c r="I6" s="77"/>
      <c r="J6" s="91" t="s">
        <v>55</v>
      </c>
      <c r="K6" s="91" t="s">
        <v>56</v>
      </c>
      <c r="L6" s="162" t="s">
        <v>57</v>
      </c>
      <c r="M6" s="162"/>
      <c r="N6" s="162"/>
      <c r="O6" s="93" t="s">
        <v>2</v>
      </c>
      <c r="P6" s="93" t="s">
        <v>3</v>
      </c>
      <c r="Q6" s="94" t="s">
        <v>4</v>
      </c>
      <c r="R6" s="162" t="s">
        <v>5</v>
      </c>
      <c r="S6" s="162"/>
      <c r="T6" s="162"/>
      <c r="U6" s="95" t="s">
        <v>58</v>
      </c>
      <c r="V6" s="95" t="s">
        <v>10</v>
      </c>
      <c r="W6" s="7" t="s">
        <v>59</v>
      </c>
      <c r="X6" s="7" t="s">
        <v>60</v>
      </c>
      <c r="Y6" s="7" t="s">
        <v>61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92"/>
      <c r="C7" s="77"/>
      <c r="D7" s="77"/>
      <c r="E7" s="77" t="s">
        <v>9</v>
      </c>
      <c r="F7" s="88" t="s">
        <v>20</v>
      </c>
      <c r="G7" s="89" t="s">
        <v>8</v>
      </c>
      <c r="H7" s="90" t="s">
        <v>8</v>
      </c>
      <c r="I7" s="77"/>
      <c r="J7" s="96" t="s">
        <v>12</v>
      </c>
      <c r="K7" s="96" t="s">
        <v>12</v>
      </c>
      <c r="L7" s="163" t="s">
        <v>14</v>
      </c>
      <c r="M7" s="163"/>
      <c r="N7" s="163"/>
      <c r="O7" s="92" t="s">
        <v>0</v>
      </c>
      <c r="P7" s="92" t="s">
        <v>0</v>
      </c>
      <c r="Q7" s="97" t="s">
        <v>1</v>
      </c>
      <c r="R7" s="164" t="s">
        <v>16</v>
      </c>
      <c r="S7" s="164"/>
      <c r="T7" s="164"/>
    </row>
    <row r="8" spans="2:19" ht="12.75">
      <c r="B8" s="98"/>
      <c r="G8" s="79"/>
      <c r="M8" s="79"/>
      <c r="S8" s="79"/>
    </row>
    <row r="9" spans="2:29" ht="12.75">
      <c r="B9" s="22" t="str">
        <f>IF(H9=0,"","1.")</f>
        <v>1.</v>
      </c>
      <c r="E9" s="35" t="s">
        <v>178</v>
      </c>
      <c r="F9" s="2" t="s">
        <v>184</v>
      </c>
      <c r="G9" s="99">
        <f>IF(H9=0,"",H9)</f>
        <v>1940</v>
      </c>
      <c r="H9" s="14">
        <f>SUM(W9:AB10)+AC9</f>
        <v>1940</v>
      </c>
      <c r="J9" s="12">
        <v>8.5</v>
      </c>
      <c r="L9" s="3">
        <v>3</v>
      </c>
      <c r="M9" s="100" t="str">
        <f>IF(N9=0,"",":")</f>
        <v>:</v>
      </c>
      <c r="N9" s="19">
        <v>4.7</v>
      </c>
      <c r="O9" s="101"/>
      <c r="P9" s="101">
        <v>438</v>
      </c>
      <c r="Q9" s="4">
        <v>10.83</v>
      </c>
      <c r="S9" s="100">
        <f aca="true" t="shared" si="0" ref="S9:S55">IF(T9=0,"",":")</f>
      </c>
      <c r="U9" s="10">
        <f>L9*60+N9</f>
        <v>184.7</v>
      </c>
      <c r="V9" s="10">
        <f>R9*60+T9</f>
        <v>0</v>
      </c>
      <c r="W9" s="102">
        <f>IF(J9&gt;0,(INT(POWER(12.76-J9,1.81)*46.0849)),0)</f>
        <v>635</v>
      </c>
      <c r="X9" s="102">
        <f>IF(K9&gt;0,(INT(POWER(42.26-K9,1.81)*4.99087)),0)</f>
        <v>0</v>
      </c>
      <c r="Y9" s="103">
        <f>IF(N9&lt;&gt;"",(INT(POWER(254-U9,1.88)*0.11193)),0)</f>
        <v>323</v>
      </c>
      <c r="Z9" s="102">
        <f>IF(O9&gt;0,(INT(POWER(O9-75,1.348)*1.84523)),0)</f>
        <v>0</v>
      </c>
      <c r="AA9" s="102">
        <f>IF(P9&gt;0,(INT(POWER(P9-210,1.41)*0.188807)),0)</f>
        <v>398</v>
      </c>
      <c r="AB9" s="102">
        <f>IF(Q9&gt;0,(INT(POWER(Q9-1.5,1.05)*56.0211)),0)</f>
        <v>584</v>
      </c>
      <c r="AC9" s="11">
        <f>IF(T9&lt;&gt;"",(INT(POWER(305.5-V9,1.85)*0.08713)),0)</f>
        <v>0</v>
      </c>
    </row>
    <row r="10" spans="2:28" ht="12.75">
      <c r="B10" s="98"/>
      <c r="G10" s="79"/>
      <c r="H10" s="75">
        <f>H9</f>
        <v>1940</v>
      </c>
      <c r="J10" s="74"/>
      <c r="K10" s="9"/>
      <c r="M10" s="100">
        <f>IF(N10=0,"",":")</f>
      </c>
      <c r="O10" s="101"/>
      <c r="P10" s="101"/>
      <c r="S10" s="100"/>
      <c r="U10" s="10">
        <f>L10*60+N10</f>
        <v>0</v>
      </c>
      <c r="W10" s="102">
        <f>IF(J10&gt;0,(INT(POWER(12.76-J10,1.81)*46.0849)),0)</f>
        <v>0</v>
      </c>
      <c r="X10" s="102">
        <f>IF(K10&gt;0,(INT(POWER(42.26-K10,1.81)*4.99087)),0)</f>
        <v>0</v>
      </c>
      <c r="Y10" s="103">
        <f>IF(N10&lt;&gt;"",(INT(POWER(254-U10,1.88)*0.11193)),0)</f>
        <v>0</v>
      </c>
      <c r="Z10" s="102">
        <f>IF(O10&gt;0,(INT(POWER(O10-75,1.348)*1.84523)),0)</f>
        <v>0</v>
      </c>
      <c r="AA10" s="102">
        <f>IF(P10&gt;0,(INT(POWER(P10-210,1.41)*0.188807)),0)</f>
        <v>0</v>
      </c>
      <c r="AB10" s="102">
        <f>IF(Q10&gt;0,(INT(POWER(Q10-1.5,1.05)*56.0211)),0)</f>
        <v>0</v>
      </c>
    </row>
    <row r="11" spans="2:19" ht="12.75">
      <c r="B11" s="98"/>
      <c r="G11" s="79"/>
      <c r="H11" s="75">
        <f>H9</f>
        <v>1940</v>
      </c>
      <c r="J11" s="74"/>
      <c r="K11" s="9"/>
      <c r="M11" s="79"/>
      <c r="O11" s="101"/>
      <c r="P11" s="101"/>
      <c r="S11" s="100"/>
    </row>
    <row r="12" spans="2:29" ht="12.75">
      <c r="B12" s="22" t="str">
        <f>IF(H12=0,"","2.")</f>
        <v>2.</v>
      </c>
      <c r="E12" s="2" t="s">
        <v>179</v>
      </c>
      <c r="F12" s="2" t="s">
        <v>185</v>
      </c>
      <c r="G12" s="99">
        <f>IF(H12=0,"",H12)</f>
        <v>1850</v>
      </c>
      <c r="H12" s="14">
        <f>SUM(W12:AB13)+AC12</f>
        <v>1850</v>
      </c>
      <c r="J12" s="74">
        <v>8.7</v>
      </c>
      <c r="K12" s="9"/>
      <c r="L12" s="3">
        <v>3</v>
      </c>
      <c r="M12" s="100" t="str">
        <f>IF(N12=0,"",":")</f>
        <v>:</v>
      </c>
      <c r="N12" s="19">
        <v>0.7</v>
      </c>
      <c r="O12" s="101"/>
      <c r="P12" s="101">
        <v>437</v>
      </c>
      <c r="Q12" s="4">
        <v>9.75</v>
      </c>
      <c r="S12" s="100">
        <f t="shared" si="0"/>
      </c>
      <c r="U12" s="10">
        <f>L12*60+N12</f>
        <v>180.7</v>
      </c>
      <c r="V12" s="10">
        <f>R12*60+T12</f>
        <v>0</v>
      </c>
      <c r="W12" s="102">
        <f>IF(J12&gt;0,(INT(POWER(12.76-J12,1.81)*46.0849)),0)</f>
        <v>582</v>
      </c>
      <c r="X12" s="102">
        <f>IF(K12&gt;0,(INT(POWER(42.26-K12,1.81)*4.99087)),0)</f>
        <v>0</v>
      </c>
      <c r="Y12" s="103">
        <f>IF(N12&lt;&gt;"",(INT(POWER(254-U12,1.88)*0.11193)),0)</f>
        <v>359</v>
      </c>
      <c r="Z12" s="102">
        <f>IF(O12&gt;0,(INT(POWER(O12-75,1.348)*1.84523)),0)</f>
        <v>0</v>
      </c>
      <c r="AA12" s="102">
        <f>IF(P12&gt;0,(INT(POWER(P12-210,1.41)*0.188807)),0)</f>
        <v>396</v>
      </c>
      <c r="AB12" s="102">
        <f>IF(Q12&gt;0,(INT(POWER(Q12-1.5,1.05)*56.0211)),0)</f>
        <v>513</v>
      </c>
      <c r="AC12" s="11">
        <f>IF(T12&lt;&gt;"",(INT(POWER(305.5-V12,1.85)*0.08713)),0)</f>
        <v>0</v>
      </c>
    </row>
    <row r="13" spans="2:28" ht="12.75">
      <c r="B13" s="98"/>
      <c r="G13" s="79"/>
      <c r="H13" s="75">
        <f>H12</f>
        <v>1850</v>
      </c>
      <c r="J13" s="74"/>
      <c r="K13" s="9"/>
      <c r="M13" s="100">
        <f>IF(N13=0,"",":")</f>
      </c>
      <c r="O13" s="101"/>
      <c r="P13" s="101"/>
      <c r="S13" s="100">
        <f t="shared" si="0"/>
      </c>
      <c r="U13" s="10">
        <f>L13*60+N13</f>
        <v>0</v>
      </c>
      <c r="W13" s="102">
        <f>IF(J13&gt;0,(INT(POWER(12.76-J13,1.81)*46.0849)),0)</f>
        <v>0</v>
      </c>
      <c r="X13" s="102">
        <f>IF(K13&gt;0,(INT(POWER(42.26-K13,1.81)*4.99087)),0)</f>
        <v>0</v>
      </c>
      <c r="Y13" s="103">
        <f>IF(N13&lt;&gt;"",(INT(POWER(254-U13,1.88)*0.11193)),0)</f>
        <v>0</v>
      </c>
      <c r="Z13" s="102">
        <f>IF(O13&gt;0,(INT(POWER(O13-75,1.348)*1.84523)),0)</f>
        <v>0</v>
      </c>
      <c r="AA13" s="102">
        <f>IF(P13&gt;0,(INT(POWER(P13-210,1.41)*0.188807)),0)</f>
        <v>0</v>
      </c>
      <c r="AB13" s="102">
        <f>IF(Q13&gt;0,(INT(POWER(Q13-1.5,1.05)*56.0211)),0)</f>
        <v>0</v>
      </c>
    </row>
    <row r="14" spans="2:19" ht="12.75">
      <c r="B14" s="98"/>
      <c r="G14" s="104"/>
      <c r="H14" s="75">
        <f>H12</f>
        <v>1850</v>
      </c>
      <c r="J14" s="74"/>
      <c r="K14" s="9"/>
      <c r="M14" s="79"/>
      <c r="O14" s="101"/>
      <c r="P14" s="101"/>
      <c r="S14" s="79"/>
    </row>
    <row r="15" spans="2:34" ht="12.75">
      <c r="B15" s="22" t="str">
        <f>IF(H15=0,"","3.")</f>
        <v>3.</v>
      </c>
      <c r="E15" s="2" t="s">
        <v>180</v>
      </c>
      <c r="F15" s="2" t="s">
        <v>185</v>
      </c>
      <c r="G15" s="99">
        <f>IF(H15=0,"",H15)</f>
        <v>1688</v>
      </c>
      <c r="H15" s="14">
        <f>SUM(W15:AB16)+AC15</f>
        <v>1688</v>
      </c>
      <c r="J15" s="74">
        <v>8.8</v>
      </c>
      <c r="K15" s="9"/>
      <c r="L15" s="3">
        <v>2</v>
      </c>
      <c r="M15" s="100" t="str">
        <f>IF(N15=0,"",":")</f>
        <v>:</v>
      </c>
      <c r="N15" s="19">
        <v>56.1</v>
      </c>
      <c r="O15" s="101"/>
      <c r="P15" s="101">
        <v>414</v>
      </c>
      <c r="Q15" s="4">
        <v>7.85</v>
      </c>
      <c r="S15" s="100">
        <f t="shared" si="0"/>
      </c>
      <c r="U15" s="10">
        <f>L15*60+N15</f>
        <v>176.1</v>
      </c>
      <c r="V15" s="10">
        <f>R15*60+T15</f>
        <v>0</v>
      </c>
      <c r="W15" s="102">
        <f>IF(J15&gt;0,(INT(POWER(12.76-J15,1.81)*46.0849)),0)</f>
        <v>556</v>
      </c>
      <c r="X15" s="102">
        <f>IF(K15&gt;0,(INT(POWER(42.26-K15,1.81)*4.99087)),0)</f>
        <v>0</v>
      </c>
      <c r="Y15" s="103">
        <f>IF(N15&lt;&gt;"",(INT(POWER(254-U15,1.88)*0.11193)),0)</f>
        <v>402</v>
      </c>
      <c r="Z15" s="102">
        <f>IF(O15&gt;0,(INT(POWER(O15-75,1.348)*1.84523)),0)</f>
        <v>0</v>
      </c>
      <c r="AA15" s="102">
        <f>IF(P15&gt;0,(INT(POWER(P15-210,1.41)*0.188807)),0)</f>
        <v>340</v>
      </c>
      <c r="AB15" s="102">
        <f>IF(Q15&gt;0,(INT(POWER(Q15-1.5,1.05)*56.0211)),0)</f>
        <v>390</v>
      </c>
      <c r="AC15" s="11">
        <f>IF(T15&lt;&gt;"",(INT(POWER(305.5-V15,1.85)*0.08713)),0)</f>
        <v>0</v>
      </c>
      <c r="AE15" s="2">
        <f>SUM('60m'!G16:G19)</f>
        <v>1880</v>
      </c>
      <c r="AF15" s="2">
        <f>SUM('CELKEM dívky - běhy ručně'!I16:I19)</f>
        <v>0</v>
      </c>
      <c r="AG15" s="2">
        <f>SUM(dálka!G16:G19)</f>
        <v>798</v>
      </c>
      <c r="AH15" s="2">
        <f>SUM(koule!G16:G19)</f>
        <v>1430</v>
      </c>
    </row>
    <row r="16" spans="2:28" ht="12.75">
      <c r="B16" s="98"/>
      <c r="G16" s="79"/>
      <c r="H16" s="75">
        <f>H15</f>
        <v>1688</v>
      </c>
      <c r="J16" s="74"/>
      <c r="K16" s="9"/>
      <c r="M16" s="100">
        <f>IF(N16=0,"",":")</f>
      </c>
      <c r="O16" s="101"/>
      <c r="P16" s="101"/>
      <c r="S16" s="100">
        <f t="shared" si="0"/>
      </c>
      <c r="U16" s="10">
        <f>L16*60+N16</f>
        <v>0</v>
      </c>
      <c r="W16" s="102">
        <f>IF(J16&gt;0,(INT(POWER(12.76-J16,1.81)*46.0849)),0)</f>
        <v>0</v>
      </c>
      <c r="X16" s="102">
        <f>IF(K16&gt;0,(INT(POWER(42.26-K16,1.81)*4.99087)),0)</f>
        <v>0</v>
      </c>
      <c r="Y16" s="103">
        <f>IF(N16&lt;&gt;"",(INT(POWER(254-U16,1.88)*0.11193)),0)</f>
        <v>0</v>
      </c>
      <c r="Z16" s="102">
        <f>IF(O16&gt;0,(INT(POWER(O16-75,1.348)*1.84523)),0)</f>
        <v>0</v>
      </c>
      <c r="AA16" s="102">
        <f>IF(P16&gt;0,(INT(POWER(P16-210,1.41)*0.188807)),0)</f>
        <v>0</v>
      </c>
      <c r="AB16" s="102">
        <f>IF(Q16&gt;0,(INT(POWER(Q16-1.5,1.05)*56.0211)),0)</f>
        <v>0</v>
      </c>
    </row>
    <row r="17" spans="2:19" ht="12.75">
      <c r="B17" s="98"/>
      <c r="G17" s="79"/>
      <c r="H17" s="75">
        <f>H15</f>
        <v>1688</v>
      </c>
      <c r="M17" s="79"/>
      <c r="S17" s="79"/>
    </row>
    <row r="18" spans="2:29" ht="12.75">
      <c r="B18" s="22" t="str">
        <f>IF(H18=0,"","4.")</f>
        <v>4.</v>
      </c>
      <c r="E18" s="150" t="s">
        <v>174</v>
      </c>
      <c r="F18" s="150" t="s">
        <v>183</v>
      </c>
      <c r="G18" s="151">
        <f>IF(H18=0,"",H18)</f>
        <v>1620</v>
      </c>
      <c r="H18" s="152">
        <f>SUM(W18:AB19)+AC18</f>
        <v>1620</v>
      </c>
      <c r="I18" s="150"/>
      <c r="J18" s="153">
        <v>8.5</v>
      </c>
      <c r="K18" s="153"/>
      <c r="L18" s="154">
        <v>3</v>
      </c>
      <c r="M18" s="155" t="str">
        <f>IF(N18=0,"",":")</f>
        <v>:</v>
      </c>
      <c r="N18" s="156">
        <v>1.4</v>
      </c>
      <c r="O18" s="157"/>
      <c r="P18" s="157">
        <v>393</v>
      </c>
      <c r="Q18" s="158">
        <v>7.1</v>
      </c>
      <c r="S18" s="100">
        <f t="shared" si="0"/>
      </c>
      <c r="U18" s="10">
        <f>L18*60+N18</f>
        <v>181.4</v>
      </c>
      <c r="V18" s="10">
        <f>R18*60+T18</f>
        <v>0</v>
      </c>
      <c r="W18" s="102">
        <f>IF(J18&gt;0,(INT(POWER(12.76-J18,1.81)*46.0849)),0)</f>
        <v>635</v>
      </c>
      <c r="X18" s="102">
        <f>IF(K18&gt;0,(INT(POWER(42.26-K18,1.81)*4.99087)),0)</f>
        <v>0</v>
      </c>
      <c r="Y18" s="103">
        <f>IF(N18&lt;&gt;"",(INT(POWER(254-U18,1.88)*0.11193)),0)</f>
        <v>352</v>
      </c>
      <c r="Z18" s="102">
        <f>IF(O18&gt;0,(INT(POWER(O18-75,1.348)*1.84523)),0)</f>
        <v>0</v>
      </c>
      <c r="AA18" s="102">
        <f>IF(P18&gt;0,(INT(POWER(P18-210,1.41)*0.188807)),0)</f>
        <v>292</v>
      </c>
      <c r="AB18" s="102">
        <f>IF(Q18&gt;0,(INT(POWER(Q18-1.5,1.05)*56.0211)),0)</f>
        <v>341</v>
      </c>
      <c r="AC18" s="11">
        <f>IF(T18&lt;&gt;"",(INT(POWER(305.5-V18,1.85)*0.08713)),0)</f>
        <v>0</v>
      </c>
    </row>
    <row r="19" spans="2:28" ht="12.75">
      <c r="B19" s="98"/>
      <c r="G19" s="79"/>
      <c r="H19" s="75">
        <f>H18</f>
        <v>1620</v>
      </c>
      <c r="J19" s="74"/>
      <c r="K19" s="9"/>
      <c r="M19" s="100">
        <f>IF(N19=0,"",":")</f>
      </c>
      <c r="O19" s="101"/>
      <c r="P19" s="101"/>
      <c r="S19" s="100">
        <f t="shared" si="0"/>
      </c>
      <c r="U19" s="10">
        <f>L19*60+N19</f>
        <v>0</v>
      </c>
      <c r="W19" s="102">
        <f>IF(J19&gt;0,(INT(POWER(12.76-J19,1.81)*46.0849)),0)</f>
        <v>0</v>
      </c>
      <c r="X19" s="102">
        <f>IF(K19&gt;0,(INT(POWER(42.26-K19,1.81)*4.99087)),0)</f>
        <v>0</v>
      </c>
      <c r="Y19" s="103">
        <f>IF(N19&lt;&gt;"",(INT(POWER(254-U19,1.88)*0.11193)),0)</f>
        <v>0</v>
      </c>
      <c r="Z19" s="102">
        <f>IF(O19&gt;0,(INT(POWER(O19-75,1.348)*1.84523)),0)</f>
        <v>0</v>
      </c>
      <c r="AA19" s="102">
        <f>IF(P19&gt;0,(INT(POWER(P19-210,1.41)*0.188807)),0)</f>
        <v>0</v>
      </c>
      <c r="AB19" s="102">
        <f>IF(Q19&gt;0,(INT(POWER(Q19-1.5,1.05)*56.0211)),0)</f>
        <v>0</v>
      </c>
    </row>
    <row r="20" spans="2:19" ht="12.75">
      <c r="B20" s="98"/>
      <c r="G20" s="79"/>
      <c r="H20" s="75">
        <f>H18</f>
        <v>1620</v>
      </c>
      <c r="J20" s="74"/>
      <c r="K20" s="9"/>
      <c r="M20" s="79"/>
      <c r="O20" s="101"/>
      <c r="P20" s="101"/>
      <c r="S20" s="79"/>
    </row>
    <row r="21" spans="2:34" ht="12.75">
      <c r="B21" s="22" t="str">
        <f>IF(H21=0,"","5.")</f>
        <v>5.</v>
      </c>
      <c r="E21" s="2" t="s">
        <v>182</v>
      </c>
      <c r="F21" s="2" t="s">
        <v>185</v>
      </c>
      <c r="G21" s="99">
        <f>IF(H21=0,"",H21)</f>
        <v>1598</v>
      </c>
      <c r="H21" s="14">
        <f>SUM(W21:AB22)+AC21</f>
        <v>1598</v>
      </c>
      <c r="J21" s="12">
        <v>9.1</v>
      </c>
      <c r="L21" s="3">
        <v>3</v>
      </c>
      <c r="M21" s="100" t="str">
        <f>IF(N21=0,"",":")</f>
        <v>:</v>
      </c>
      <c r="N21" s="19">
        <v>1.9</v>
      </c>
      <c r="P21" s="86">
        <v>425</v>
      </c>
      <c r="Q21" s="4">
        <v>8.02</v>
      </c>
      <c r="S21" s="100">
        <f t="shared" si="0"/>
      </c>
      <c r="U21" s="10">
        <f>L21*60+N21</f>
        <v>181.9</v>
      </c>
      <c r="V21" s="10">
        <f>R21*60+T21</f>
        <v>0</v>
      </c>
      <c r="W21" s="102">
        <f>IF(J21&gt;0,(INT(POWER(12.76-J21,1.81)*46.0849)),0)</f>
        <v>482</v>
      </c>
      <c r="X21" s="102">
        <f>IF(K21&gt;0,(INT(POWER(42.26-K21,1.81)*4.99087)),0)</f>
        <v>0</v>
      </c>
      <c r="Y21" s="103">
        <f>IF(N21&lt;&gt;"",(INT(POWER(254-U21,1.88)*0.11193)),0)</f>
        <v>348</v>
      </c>
      <c r="Z21" s="102">
        <f>IF(O21&gt;0,(INT(POWER(O21-75,1.348)*1.84523)),0)</f>
        <v>0</v>
      </c>
      <c r="AA21" s="102">
        <f>IF(P21&gt;0,(INT(POWER(P21-210,1.41)*0.188807)),0)</f>
        <v>367</v>
      </c>
      <c r="AB21" s="102">
        <f>IF(Q21&gt;0,(INT(POWER(Q21-1.5,1.05)*56.0211)),0)</f>
        <v>401</v>
      </c>
      <c r="AC21" s="11">
        <f>IF(T21&lt;&gt;"",(INT(POWER(305.5-V21,1.85)*0.08713)),0)</f>
        <v>0</v>
      </c>
      <c r="AE21" s="2">
        <f>SUM('60m'!G27:G30)</f>
        <v>960</v>
      </c>
      <c r="AF21" s="2">
        <f>SUM('800m'!I27:I30)</f>
        <v>1</v>
      </c>
      <c r="AG21" s="2">
        <f>SUM(dálka!G27:G30)</f>
        <v>0</v>
      </c>
      <c r="AH21" s="2">
        <f>SUM(koule!G27:G30)</f>
        <v>0</v>
      </c>
    </row>
    <row r="22" spans="2:28" ht="12.75">
      <c r="B22" s="98"/>
      <c r="G22" s="79"/>
      <c r="H22" s="75">
        <f>H21</f>
        <v>1598</v>
      </c>
      <c r="M22" s="100">
        <f>IF(N22=0,"",":")</f>
      </c>
      <c r="O22" s="101"/>
      <c r="P22" s="101"/>
      <c r="S22" s="100">
        <f t="shared" si="0"/>
      </c>
      <c r="U22" s="10">
        <f>L22*60+N22</f>
        <v>0</v>
      </c>
      <c r="W22" s="102">
        <f>IF(J22&gt;0,(INT(POWER(12.76-J22,1.81)*46.0849)),0)</f>
        <v>0</v>
      </c>
      <c r="X22" s="102">
        <f>IF(K22&gt;0,(INT(POWER(42.26-K22,1.81)*4.99087)),0)</f>
        <v>0</v>
      </c>
      <c r="Y22" s="103">
        <f>IF(N22&lt;&gt;"",(INT(POWER(254-U22,1.88)*0.11193)),0)</f>
        <v>0</v>
      </c>
      <c r="Z22" s="102">
        <f>IF(O22&gt;0,(INT(POWER(O22-75,1.348)*1.84523)),0)</f>
        <v>0</v>
      </c>
      <c r="AA22" s="102">
        <f>IF(P22&gt;0,(INT(POWER(P22-210,1.41)*0.188807)),0)</f>
        <v>0</v>
      </c>
      <c r="AB22" s="102">
        <f>IF(Q22&gt;0,(INT(POWER(Q22-1.5,1.05)*56.0211)),0)</f>
        <v>0</v>
      </c>
    </row>
    <row r="23" spans="2:19" ht="12.75">
      <c r="B23" s="98"/>
      <c r="G23" s="79"/>
      <c r="H23" s="75">
        <f>H21</f>
        <v>1598</v>
      </c>
      <c r="M23" s="79"/>
      <c r="S23" s="79"/>
    </row>
    <row r="24" spans="2:29" ht="12.75">
      <c r="B24" s="22" t="str">
        <f>IF(H24=0,"","6.")</f>
        <v>6.</v>
      </c>
      <c r="E24" s="2" t="s">
        <v>181</v>
      </c>
      <c r="F24" s="2" t="s">
        <v>184</v>
      </c>
      <c r="G24" s="99">
        <f>IF(H24=0,"",H24)</f>
        <v>1585</v>
      </c>
      <c r="H24" s="14">
        <f>SUM(W24:AB25)+AC24</f>
        <v>1585</v>
      </c>
      <c r="J24" s="12">
        <v>8.9</v>
      </c>
      <c r="L24" s="3">
        <v>3</v>
      </c>
      <c r="M24" s="100" t="str">
        <f>IF(N24=0,"",":")</f>
        <v>:</v>
      </c>
      <c r="N24" s="19">
        <v>17.2</v>
      </c>
      <c r="P24" s="86">
        <v>446</v>
      </c>
      <c r="Q24" s="4">
        <v>8.22</v>
      </c>
      <c r="S24" s="100">
        <f t="shared" si="0"/>
      </c>
      <c r="U24" s="10">
        <f>L24*60+N24</f>
        <v>197.2</v>
      </c>
      <c r="V24" s="10">
        <f>R24*60+T24</f>
        <v>0</v>
      </c>
      <c r="W24" s="102">
        <f>IF(J24&gt;0,(INT(POWER(12.76-J24,1.81)*46.0849)),0)</f>
        <v>531</v>
      </c>
      <c r="X24" s="102">
        <f>IF(K24&gt;0,(INT(POWER(42.26-K24,1.81)*4.99087)),0)</f>
        <v>0</v>
      </c>
      <c r="Y24" s="103">
        <f>IF(N24&lt;&gt;"",(INT(POWER(254-U24,1.88)*0.11193)),0)</f>
        <v>222</v>
      </c>
      <c r="Z24" s="102">
        <f>IF(O24&gt;0,(INT(POWER(O24-75,1.348)*1.84523)),0)</f>
        <v>0</v>
      </c>
      <c r="AA24" s="102">
        <f>IF(P24&gt;0,(INT(POWER(P24-210,1.41)*0.188807)),0)</f>
        <v>418</v>
      </c>
      <c r="AB24" s="102">
        <f>IF(Q24&gt;0,(INT(POWER(Q24-1.5,1.05)*56.0211)),0)</f>
        <v>414</v>
      </c>
      <c r="AC24" s="11">
        <f>IF(T24&lt;&gt;"",(INT(POWER(305.5-V24,1.85)*0.08713)),0)</f>
        <v>0</v>
      </c>
    </row>
    <row r="25" spans="2:28" ht="12.75">
      <c r="B25" s="98"/>
      <c r="G25" s="79"/>
      <c r="H25" s="75">
        <f>H24</f>
        <v>1585</v>
      </c>
      <c r="J25" s="74"/>
      <c r="K25" s="9"/>
      <c r="M25" s="100">
        <f>IF(N25=0,"",":")</f>
      </c>
      <c r="O25" s="101"/>
      <c r="P25" s="101"/>
      <c r="S25" s="100">
        <f t="shared" si="0"/>
      </c>
      <c r="U25" s="10">
        <f>L25*60+N25</f>
        <v>0</v>
      </c>
      <c r="W25" s="102">
        <f>IF(J25&gt;0,(INT(POWER(12.76-J25,1.81)*46.0849)),0)</f>
        <v>0</v>
      </c>
      <c r="X25" s="102">
        <f>IF(K25&gt;0,(INT(POWER(42.26-K25,1.81)*4.99087)),0)</f>
        <v>0</v>
      </c>
      <c r="Y25" s="103">
        <f>IF(N25&lt;&gt;"",(INT(POWER(254-U25,1.88)*0.11193)),0)</f>
        <v>0</v>
      </c>
      <c r="Z25" s="102">
        <f>IF(O25&gt;0,(INT(POWER(O25-75,1.348)*1.84523)),0)</f>
        <v>0</v>
      </c>
      <c r="AA25" s="102">
        <f>IF(P25&gt;0,(INT(POWER(P25-210,1.41)*0.188807)),0)</f>
        <v>0</v>
      </c>
      <c r="AB25" s="102">
        <f>IF(Q25&gt;0,(INT(POWER(Q25-1.5,1.05)*56.0211)),0)</f>
        <v>0</v>
      </c>
    </row>
    <row r="26" spans="2:19" ht="12.75">
      <c r="B26" s="98"/>
      <c r="G26" s="79"/>
      <c r="H26" s="75">
        <f>H24</f>
        <v>1585</v>
      </c>
      <c r="J26" s="74"/>
      <c r="K26" s="9"/>
      <c r="M26" s="79"/>
      <c r="O26" s="101"/>
      <c r="P26" s="101"/>
      <c r="S26" s="79"/>
    </row>
    <row r="27" spans="2:29" ht="12.75">
      <c r="B27" s="22">
        <f>IF(H27=0,"","7.")</f>
      </c>
      <c r="E27" s="115"/>
      <c r="F27" s="15"/>
      <c r="G27" s="104"/>
      <c r="J27" s="74"/>
      <c r="K27" s="74"/>
      <c r="L27" s="16"/>
      <c r="M27" s="100"/>
      <c r="N27" s="20"/>
      <c r="O27" s="159"/>
      <c r="P27" s="159"/>
      <c r="Q27" s="160"/>
      <c r="S27" s="100">
        <f t="shared" si="0"/>
      </c>
      <c r="U27" s="10">
        <f>L27*60+N27</f>
        <v>0</v>
      </c>
      <c r="V27" s="10">
        <f>R27*60+T27</f>
        <v>0</v>
      </c>
      <c r="W27" s="102">
        <f>IF(J27&gt;0,(INT(POWER(12.76-J27,1.81)*46.0849)),0)</f>
        <v>0</v>
      </c>
      <c r="X27" s="102">
        <f>IF(K27&gt;0,(INT(POWER(42.26-K27,1.81)*4.99087)),0)</f>
        <v>0</v>
      </c>
      <c r="Y27" s="103">
        <f>IF(N27&lt;&gt;"",(INT(POWER(254-U27,1.88)*0.11193)),0)</f>
        <v>0</v>
      </c>
      <c r="Z27" s="102">
        <f>IF(O27&gt;0,(INT(POWER(O27-75,1.348)*1.84523)),0)</f>
        <v>0</v>
      </c>
      <c r="AA27" s="102">
        <f>IF(P27&gt;0,(INT(POWER(P27-210,1.41)*0.188807)),0)</f>
        <v>0</v>
      </c>
      <c r="AB27" s="102">
        <f>IF(Q27&gt;0,(INT(POWER(Q27-1.5,1.05)*56.0211)),0)</f>
        <v>0</v>
      </c>
      <c r="AC27" s="11">
        <f>IF(T27&lt;&gt;"",(INT(POWER(305.5-V27,1.85)*0.08713)),0)</f>
        <v>0</v>
      </c>
    </row>
    <row r="28" spans="2:28" ht="12.75">
      <c r="B28" s="98"/>
      <c r="G28" s="79"/>
      <c r="H28" s="75">
        <f>H27</f>
        <v>0</v>
      </c>
      <c r="J28" s="74"/>
      <c r="K28" s="9"/>
      <c r="M28" s="100">
        <f>IF(N28=0,"",":")</f>
      </c>
      <c r="O28" s="101"/>
      <c r="P28" s="101"/>
      <c r="S28" s="100">
        <f t="shared" si="0"/>
      </c>
      <c r="U28" s="10">
        <f>L28*60+N28</f>
        <v>0</v>
      </c>
      <c r="W28" s="102">
        <f>IF(J28&gt;0,(INT(POWER(12.76-J28,1.81)*46.0849)),0)</f>
        <v>0</v>
      </c>
      <c r="X28" s="102">
        <f>IF(K28&gt;0,(INT(POWER(42.26-K28,1.81)*4.99087)),0)</f>
        <v>0</v>
      </c>
      <c r="Y28" s="103">
        <f>IF(N28&lt;&gt;"",(INT(POWER(254-U28,1.88)*0.11193)),0)</f>
        <v>0</v>
      </c>
      <c r="Z28" s="102">
        <f>IF(O28&gt;0,(INT(POWER(O28-75,1.348)*1.84523)),0)</f>
        <v>0</v>
      </c>
      <c r="AA28" s="102">
        <f>IF(P28&gt;0,(INT(POWER(P28-210,1.41)*0.188807)),0)</f>
        <v>0</v>
      </c>
      <c r="AB28" s="102">
        <f>IF(Q28&gt;0,(INT(POWER(Q28-1.5,1.05)*56.0211)),0)</f>
        <v>0</v>
      </c>
    </row>
    <row r="29" spans="2:19" ht="12.75">
      <c r="B29" s="98"/>
      <c r="G29" s="79"/>
      <c r="H29" s="75">
        <f>H27</f>
        <v>0</v>
      </c>
      <c r="M29" s="79"/>
      <c r="S29" s="79"/>
    </row>
    <row r="30" spans="2:29" ht="12.75">
      <c r="B30" s="22"/>
      <c r="E30" s="48" t="s">
        <v>176</v>
      </c>
      <c r="F30" s="150" t="s">
        <v>183</v>
      </c>
      <c r="G30" s="151">
        <f>IF(H30=0,"",H30)</f>
        <v>1040</v>
      </c>
      <c r="H30" s="152">
        <f>SUM(W30:AB31)+AC30</f>
        <v>1040</v>
      </c>
      <c r="I30" s="150"/>
      <c r="J30" s="153">
        <v>10</v>
      </c>
      <c r="K30" s="153"/>
      <c r="L30" s="154">
        <v>3</v>
      </c>
      <c r="M30" s="155" t="str">
        <f>IF(N30=0,"",":")</f>
        <v>:</v>
      </c>
      <c r="N30" s="156">
        <v>17.8</v>
      </c>
      <c r="O30" s="157"/>
      <c r="P30" s="157">
        <v>342</v>
      </c>
      <c r="Q30" s="158">
        <v>7.24</v>
      </c>
      <c r="S30" s="100">
        <f t="shared" si="0"/>
      </c>
      <c r="U30" s="10">
        <f>L30*60+N30</f>
        <v>197.8</v>
      </c>
      <c r="V30" s="10">
        <f>R30*60+T30</f>
        <v>0</v>
      </c>
      <c r="W30" s="102">
        <f>IF(J30&gt;0,(INT(POWER(12.76-J30,1.81)*46.0849)),0)</f>
        <v>289</v>
      </c>
      <c r="X30" s="102">
        <f>IF(K30&gt;0,(INT(POWER(42.26-K30,1.81)*4.99087)),0)</f>
        <v>0</v>
      </c>
      <c r="Y30" s="103">
        <f>IF(N30&lt;&gt;"",(INT(POWER(254-U30,1.88)*0.11193)),0)</f>
        <v>217</v>
      </c>
      <c r="Z30" s="102">
        <f>IF(O30&gt;0,(INT(POWER(O30-75,1.348)*1.84523)),0)</f>
        <v>0</v>
      </c>
      <c r="AA30" s="102">
        <f>IF(P30&gt;0,(INT(POWER(P30-210,1.41)*0.188807)),0)</f>
        <v>184</v>
      </c>
      <c r="AB30" s="102">
        <f>IF(Q30&gt;0,(INT(POWER(Q30-1.5,1.05)*56.0211)),0)</f>
        <v>350</v>
      </c>
      <c r="AC30" s="11">
        <f>IF(T30&lt;&gt;"",(INT(POWER(305.5-V30,1.85)*0.08713)),0)</f>
        <v>0</v>
      </c>
    </row>
    <row r="31" spans="2:28" ht="12.75">
      <c r="B31" s="98"/>
      <c r="G31" s="79"/>
      <c r="H31" s="75">
        <f>H30</f>
        <v>1040</v>
      </c>
      <c r="M31" s="100">
        <f>IF(N31=0,"",":")</f>
      </c>
      <c r="S31" s="100">
        <f t="shared" si="0"/>
      </c>
      <c r="U31" s="10">
        <f>L31*60+N31</f>
        <v>0</v>
      </c>
      <c r="W31" s="102">
        <f>IF(J31&gt;0,(INT(POWER(12.76-J31,1.81)*46.0849)),0)</f>
        <v>0</v>
      </c>
      <c r="X31" s="102">
        <f>IF(K31&gt;0,(INT(POWER(42.26-K31,1.81)*4.99087)),0)</f>
        <v>0</v>
      </c>
      <c r="Y31" s="103">
        <f>IF(N31&lt;&gt;"",(INT(POWER(254-U31,1.88)*0.11193)),0)</f>
        <v>0</v>
      </c>
      <c r="Z31" s="102">
        <f>IF(O31&gt;0,(INT(POWER(O31-75,1.348)*1.84523)),0)</f>
        <v>0</v>
      </c>
      <c r="AA31" s="102">
        <f>IF(P31&gt;0,(INT(POWER(P31-210,1.41)*0.188807)),0)</f>
        <v>0</v>
      </c>
      <c r="AB31" s="102">
        <f>IF(Q31&gt;0,(INT(POWER(Q31-1.5,1.05)*56.0211)),0)</f>
        <v>0</v>
      </c>
    </row>
    <row r="32" spans="2:19" ht="12.75">
      <c r="B32" s="98"/>
      <c r="G32" s="79"/>
      <c r="H32" s="75">
        <f>H30</f>
        <v>1040</v>
      </c>
      <c r="M32" s="79"/>
      <c r="S32" s="79"/>
    </row>
    <row r="33" spans="2:29" ht="12.75">
      <c r="B33" s="22"/>
      <c r="E33" s="150" t="s">
        <v>175</v>
      </c>
      <c r="F33" s="150" t="s">
        <v>183</v>
      </c>
      <c r="G33" s="151">
        <f>IF(H33=0,"",H33)</f>
        <v>1036</v>
      </c>
      <c r="H33" s="152">
        <f>SUM(W33:AB34)+AC33</f>
        <v>1036</v>
      </c>
      <c r="I33" s="150"/>
      <c r="J33" s="153">
        <v>9.6</v>
      </c>
      <c r="K33" s="153"/>
      <c r="L33" s="154">
        <v>3</v>
      </c>
      <c r="M33" s="155" t="str">
        <f>IF(N33=0,"",":")</f>
        <v>:</v>
      </c>
      <c r="N33" s="156">
        <v>50.8</v>
      </c>
      <c r="O33" s="157"/>
      <c r="P33" s="157">
        <v>356</v>
      </c>
      <c r="Q33" s="158">
        <v>8.22</v>
      </c>
      <c r="S33" s="100">
        <f t="shared" si="0"/>
      </c>
      <c r="U33" s="10">
        <f>L33*60+N33</f>
        <v>230.8</v>
      </c>
      <c r="V33" s="10">
        <f>R33*60+T33</f>
        <v>0</v>
      </c>
      <c r="W33" s="102">
        <f>IF(J33&gt;0,(INT(POWER(12.76-J33,1.81)*46.0849)),0)</f>
        <v>369</v>
      </c>
      <c r="X33" s="102">
        <f>IF(K33&gt;0,(INT(POWER(42.26-K33,1.81)*4.99087)),0)</f>
        <v>0</v>
      </c>
      <c r="Y33" s="103">
        <f>IF(N33&lt;&gt;"",(INT(POWER(254-U33,1.88)*0.11193)),0)</f>
        <v>41</v>
      </c>
      <c r="Z33" s="102">
        <f>IF(O33&gt;0,(INT(POWER(O33-75,1.348)*1.84523)),0)</f>
        <v>0</v>
      </c>
      <c r="AA33" s="102">
        <f>IF(P33&gt;0,(INT(POWER(P33-210,1.41)*0.188807)),0)</f>
        <v>212</v>
      </c>
      <c r="AB33" s="102">
        <f>IF(Q33&gt;0,(INT(POWER(Q33-1.5,1.05)*56.0211)),0)</f>
        <v>414</v>
      </c>
      <c r="AC33" s="11">
        <f>IF(T33&lt;&gt;"",(INT(POWER(305.5-V33,1.85)*0.08713)),0)</f>
        <v>0</v>
      </c>
    </row>
    <row r="34" spans="2:28" ht="12.75">
      <c r="B34" s="98"/>
      <c r="G34" s="79"/>
      <c r="H34" s="75">
        <f>H33</f>
        <v>1036</v>
      </c>
      <c r="M34" s="100">
        <f>IF(N34=0,"",":")</f>
      </c>
      <c r="S34" s="100">
        <f t="shared" si="0"/>
      </c>
      <c r="U34" s="10">
        <f>L34*60+N34</f>
        <v>0</v>
      </c>
      <c r="W34" s="102">
        <f>IF(J34&gt;0,(INT(POWER(12.76-J34,1.81)*46.0849)),0)</f>
        <v>0</v>
      </c>
      <c r="X34" s="102">
        <f>IF(K34&gt;0,(INT(POWER(42.26-K34,1.81)*4.99087)),0)</f>
        <v>0</v>
      </c>
      <c r="Y34" s="103">
        <f>IF(N34&lt;&gt;"",(INT(POWER(254-U34,1.88)*0.11193)),0)</f>
        <v>0</v>
      </c>
      <c r="Z34" s="102">
        <f>IF(O34&gt;0,(INT(POWER(O34-75,1.348)*1.84523)),0)</f>
        <v>0</v>
      </c>
      <c r="AA34" s="102">
        <f>IF(P34&gt;0,(INT(POWER(P34-210,1.41)*0.188807)),0)</f>
        <v>0</v>
      </c>
      <c r="AB34" s="102">
        <f>IF(Q34&gt;0,(INT(POWER(Q34-1.5,1.05)*56.0211)),0)</f>
        <v>0</v>
      </c>
    </row>
    <row r="35" spans="2:19" ht="12.75">
      <c r="B35" s="98"/>
      <c r="G35" s="79"/>
      <c r="H35" s="75">
        <f>H33</f>
        <v>1036</v>
      </c>
      <c r="M35" s="79"/>
      <c r="S35" s="79"/>
    </row>
    <row r="36" spans="2:29" ht="12.75">
      <c r="B36" s="22"/>
      <c r="E36" s="48" t="s">
        <v>177</v>
      </c>
      <c r="F36" s="150" t="s">
        <v>183</v>
      </c>
      <c r="G36" s="151">
        <f>IF(H36=0,"",H36)</f>
        <v>934</v>
      </c>
      <c r="H36" s="152">
        <f>SUM(W36:AB37)+AC36</f>
        <v>934</v>
      </c>
      <c r="I36" s="150"/>
      <c r="J36" s="153">
        <v>9.1</v>
      </c>
      <c r="K36" s="153"/>
      <c r="L36" s="154">
        <v>3</v>
      </c>
      <c r="M36" s="155" t="str">
        <f>IF(N36=0,"",":")</f>
        <v>:</v>
      </c>
      <c r="N36" s="156">
        <v>47.1</v>
      </c>
      <c r="O36" s="157"/>
      <c r="P36" s="157">
        <v>0</v>
      </c>
      <c r="Q36" s="158">
        <v>7.98</v>
      </c>
      <c r="S36" s="100">
        <f t="shared" si="0"/>
      </c>
      <c r="U36" s="10">
        <f>L36*60+N36</f>
        <v>227.1</v>
      </c>
      <c r="V36" s="10">
        <f>R36*60+T36</f>
        <v>0</v>
      </c>
      <c r="W36" s="102">
        <f>IF(J36&gt;0,(INT(POWER(12.76-J36,1.81)*46.0849)),0)</f>
        <v>482</v>
      </c>
      <c r="X36" s="102">
        <f>IF(K36&gt;0,(INT(POWER(42.26-K36,1.81)*4.99087)),0)</f>
        <v>0</v>
      </c>
      <c r="Y36" s="103">
        <f>IF(N36&lt;&gt;"",(INT(POWER(254-U36,1.88)*0.11193)),0)</f>
        <v>54</v>
      </c>
      <c r="Z36" s="102">
        <f>IF(O36&gt;0,(INT(POWER(O36-75,1.348)*1.84523)),0)</f>
        <v>0</v>
      </c>
      <c r="AA36" s="102">
        <f>IF(P36&gt;0,(INT(POWER(P36-210,1.41)*0.188807)),0)</f>
        <v>0</v>
      </c>
      <c r="AB36" s="102">
        <f>IF(Q36&gt;0,(INT(POWER(Q36-1.5,1.05)*56.0211)),0)</f>
        <v>398</v>
      </c>
      <c r="AC36" s="11">
        <f>IF(T36&lt;&gt;"",(INT(POWER(305.5-V36,1.85)*0.08713)),0)</f>
        <v>0</v>
      </c>
    </row>
    <row r="37" spans="2:28" ht="12.75">
      <c r="B37" s="98"/>
      <c r="G37" s="79"/>
      <c r="H37" s="75">
        <f>H36</f>
        <v>934</v>
      </c>
      <c r="M37" s="100">
        <f>IF(N37=0,"",":")</f>
      </c>
      <c r="S37" s="100">
        <f t="shared" si="0"/>
      </c>
      <c r="U37" s="10">
        <f>L37*60+N37</f>
        <v>0</v>
      </c>
      <c r="W37" s="102">
        <f>IF(J37&gt;0,(INT(POWER(12.76-J37,1.81)*46.0849)),0)</f>
        <v>0</v>
      </c>
      <c r="X37" s="102">
        <f>IF(K37&gt;0,(INT(POWER(42.26-K37,1.81)*4.99087)),0)</f>
        <v>0</v>
      </c>
      <c r="Y37" s="103">
        <f>IF(N37&lt;&gt;"",(INT(POWER(254-U37,1.88)*0.11193)),0)</f>
        <v>0</v>
      </c>
      <c r="Z37" s="102">
        <f>IF(O37&gt;0,(INT(POWER(O37-75,1.348)*1.84523)),0)</f>
        <v>0</v>
      </c>
      <c r="AA37" s="102">
        <f>IF(P37&gt;0,(INT(POWER(P37-210,1.41)*0.188807)),0)</f>
        <v>0</v>
      </c>
      <c r="AB37" s="102">
        <f>IF(Q37&gt;0,(INT(POWER(Q37-1.5,1.05)*56.0211)),0)</f>
        <v>0</v>
      </c>
    </row>
    <row r="38" spans="2:19" ht="12.75">
      <c r="B38" s="98"/>
      <c r="G38" s="79"/>
      <c r="H38" s="75">
        <f>H36</f>
        <v>934</v>
      </c>
      <c r="M38" s="79"/>
      <c r="S38" s="79"/>
    </row>
    <row r="39" spans="2:29" ht="12.75">
      <c r="B39" s="22">
        <f>IF(H39=0,"","11.")</f>
      </c>
      <c r="E39" s="150" t="s">
        <v>186</v>
      </c>
      <c r="F39" s="150" t="s">
        <v>183</v>
      </c>
      <c r="G39" s="151">
        <v>0</v>
      </c>
      <c r="H39" s="152"/>
      <c r="I39" s="150"/>
      <c r="J39" s="153">
        <v>0</v>
      </c>
      <c r="K39" s="153"/>
      <c r="L39" s="154">
        <v>0</v>
      </c>
      <c r="M39" s="155"/>
      <c r="N39" s="156">
        <v>0</v>
      </c>
      <c r="O39" s="157"/>
      <c r="P39" s="157">
        <v>0</v>
      </c>
      <c r="Q39" s="158">
        <v>0</v>
      </c>
      <c r="S39" s="100">
        <f t="shared" si="0"/>
      </c>
      <c r="U39" s="10">
        <f>L39*60+N39</f>
        <v>0</v>
      </c>
      <c r="V39" s="10">
        <f>R39*60+T39</f>
        <v>0</v>
      </c>
      <c r="W39" s="102">
        <f>IF(J39&gt;0,(INT(POWER(12.76-J39,1.81)*46.0849)),0)</f>
        <v>0</v>
      </c>
      <c r="X39" s="102">
        <f>IF(K39&gt;0,(INT(POWER(42.26-K39,1.81)*4.99087)),0)</f>
        <v>0</v>
      </c>
      <c r="Y39" s="103">
        <f>IF(N39&lt;&gt;"",(INT(POWER(254-U39,1.88)*0.11193)),0)</f>
        <v>3715</v>
      </c>
      <c r="Z39" s="102">
        <f>IF(O39&gt;0,(INT(POWER(O39-75,1.348)*1.84523)),0)</f>
        <v>0</v>
      </c>
      <c r="AA39" s="102">
        <f>IF(P39&gt;0,(INT(POWER(P39-210,1.41)*0.188807)),0)</f>
        <v>0</v>
      </c>
      <c r="AB39" s="102">
        <f>IF(Q39&gt;0,(INT(POWER(Q39-1.5,1.05)*56.0211)),0)</f>
        <v>0</v>
      </c>
      <c r="AC39" s="11">
        <f>IF(T39&lt;&gt;"",(INT(POWER(305.5-V39,1.85)*0.08713)),0)</f>
        <v>0</v>
      </c>
    </row>
    <row r="40" spans="2:28" ht="12.75">
      <c r="B40" s="98"/>
      <c r="G40" s="79"/>
      <c r="H40" s="75">
        <f>H39</f>
        <v>0</v>
      </c>
      <c r="M40" s="100">
        <f>IF(N40=0,"",":")</f>
      </c>
      <c r="S40" s="100">
        <f t="shared" si="0"/>
      </c>
      <c r="U40" s="10">
        <f>L40*60+N40</f>
        <v>0</v>
      </c>
      <c r="W40" s="102">
        <f>IF(J40&gt;0,(INT(POWER(12.76-J40,1.81)*46.0849)),0)</f>
        <v>0</v>
      </c>
      <c r="X40" s="102">
        <f>IF(K40&gt;0,(INT(POWER(42.26-K40,1.81)*4.99087)),0)</f>
        <v>0</v>
      </c>
      <c r="Y40" s="103">
        <f>IF(N40&lt;&gt;"",(INT(POWER(254-U40,1.88)*0.11193)),0)</f>
        <v>0</v>
      </c>
      <c r="Z40" s="102">
        <f>IF(O40&gt;0,(INT(POWER(O40-75,1.348)*1.84523)),0)</f>
        <v>0</v>
      </c>
      <c r="AA40" s="102">
        <f>IF(P40&gt;0,(INT(POWER(P40-210,1.41)*0.188807)),0)</f>
        <v>0</v>
      </c>
      <c r="AB40" s="102">
        <f>IF(Q40&gt;0,(INT(POWER(Q40-1.5,1.05)*56.0211)),0)</f>
        <v>0</v>
      </c>
    </row>
    <row r="41" spans="2:19" ht="12.75">
      <c r="B41" s="98"/>
      <c r="G41" s="79"/>
      <c r="H41" s="75">
        <f>H39</f>
        <v>0</v>
      </c>
      <c r="M41" s="79"/>
      <c r="S41" s="79"/>
    </row>
    <row r="42" spans="2:29" ht="12.75">
      <c r="B42" s="22">
        <f>IF(H42=0,"","12.")</f>
      </c>
      <c r="G42" s="99">
        <f>IF(H42=0,"",H42)</f>
      </c>
      <c r="H42" s="14">
        <f>SUM(W42:AB43)+AC42</f>
        <v>0</v>
      </c>
      <c r="M42" s="100">
        <f>IF(N42=0,"",":")</f>
      </c>
      <c r="S42" s="100">
        <f t="shared" si="0"/>
      </c>
      <c r="U42" s="10">
        <f>L42*60+N42</f>
        <v>0</v>
      </c>
      <c r="V42" s="10">
        <f>R42*60+T42</f>
        <v>0</v>
      </c>
      <c r="W42" s="102">
        <f>IF(J42&gt;0,(INT(POWER(12.76-J42,1.81)*46.0849)),0)</f>
        <v>0</v>
      </c>
      <c r="X42" s="102">
        <f>IF(K42&gt;0,(INT(POWER(42.26-K42,1.81)*4.99087)),0)</f>
        <v>0</v>
      </c>
      <c r="Y42" s="103">
        <f>IF(N42&lt;&gt;"",(INT(POWER(254-U42,1.88)*0.11193)),0)</f>
        <v>0</v>
      </c>
      <c r="Z42" s="102">
        <f>IF(O42&gt;0,(INT(POWER(O42-75,1.348)*1.84523)),0)</f>
        <v>0</v>
      </c>
      <c r="AA42" s="102">
        <f>IF(P42&gt;0,(INT(POWER(P42-210,1.41)*0.188807)),0)</f>
        <v>0</v>
      </c>
      <c r="AB42" s="102">
        <f>IF(Q42&gt;0,(INT(POWER(Q42-1.5,1.05)*56.0211)),0)</f>
        <v>0</v>
      </c>
      <c r="AC42" s="11">
        <f>IF(T42&lt;&gt;"",(INT(POWER(305.5-V42,1.85)*0.08713)),0)</f>
        <v>0</v>
      </c>
    </row>
    <row r="43" spans="2:28" ht="12.75">
      <c r="B43" s="98"/>
      <c r="G43" s="79"/>
      <c r="H43" s="75">
        <f>H42</f>
        <v>0</v>
      </c>
      <c r="M43" s="100">
        <f>IF(N43=0,"",":")</f>
      </c>
      <c r="S43" s="100">
        <f t="shared" si="0"/>
      </c>
      <c r="U43" s="10">
        <f>L43*60+N43</f>
        <v>0</v>
      </c>
      <c r="W43" s="102">
        <f>IF(J43&gt;0,(INT(POWER(12.76-J43,1.81)*46.0849)),0)</f>
        <v>0</v>
      </c>
      <c r="X43" s="102">
        <f>IF(K43&gt;0,(INT(POWER(42.26-K43,1.81)*4.99087)),0)</f>
        <v>0</v>
      </c>
      <c r="Y43" s="103">
        <f>IF(N43&lt;&gt;"",(INT(POWER(254-U43,1.88)*0.11193)),0)</f>
        <v>0</v>
      </c>
      <c r="Z43" s="102">
        <f>IF(O43&gt;0,(INT(POWER(O43-75,1.348)*1.84523)),0)</f>
        <v>0</v>
      </c>
      <c r="AA43" s="102">
        <f>IF(P43&gt;0,(INT(POWER(P43-210,1.41)*0.188807)),0)</f>
        <v>0</v>
      </c>
      <c r="AB43" s="102">
        <f>IF(Q43&gt;0,(INT(POWER(Q43-1.5,1.05)*56.0211)),0)</f>
        <v>0</v>
      </c>
    </row>
    <row r="44" spans="2:19" ht="12.75">
      <c r="B44" s="98"/>
      <c r="G44" s="79"/>
      <c r="H44" s="75">
        <f>H42</f>
        <v>0</v>
      </c>
      <c r="M44" s="79"/>
      <c r="S44" s="79"/>
    </row>
    <row r="45" spans="2:29" ht="12.75">
      <c r="B45" s="22">
        <f>IF(H45=0,"","13.")</f>
      </c>
      <c r="G45" s="99">
        <f>IF(H45=0,"",H45)</f>
      </c>
      <c r="H45" s="14">
        <f>SUM(W45:AB46)+AC45</f>
        <v>0</v>
      </c>
      <c r="M45" s="100">
        <f>IF(N45=0,"",":")</f>
      </c>
      <c r="S45" s="100">
        <f t="shared" si="0"/>
      </c>
      <c r="U45" s="10">
        <f>L45*60+N45</f>
        <v>0</v>
      </c>
      <c r="V45" s="10">
        <f>R45*60+T45</f>
        <v>0</v>
      </c>
      <c r="W45" s="102">
        <f>IF(J45&gt;0,(INT(POWER(12.76-J45,1.81)*46.0849)),0)</f>
        <v>0</v>
      </c>
      <c r="X45" s="102">
        <f>IF(K45&gt;0,(INT(POWER(42.26-K45,1.81)*4.99087)),0)</f>
        <v>0</v>
      </c>
      <c r="Y45" s="103">
        <f>IF(N45&lt;&gt;"",(INT(POWER(254-U45,1.88)*0.11193)),0)</f>
        <v>0</v>
      </c>
      <c r="Z45" s="102">
        <f>IF(O45&gt;0,(INT(POWER(O45-75,1.348)*1.84523)),0)</f>
        <v>0</v>
      </c>
      <c r="AA45" s="102">
        <f>IF(P45&gt;0,(INT(POWER(P45-210,1.41)*0.188807)),0)</f>
        <v>0</v>
      </c>
      <c r="AB45" s="102">
        <f>IF(Q45&gt;0,(INT(POWER(Q45-1.5,1.05)*56.0211)),0)</f>
        <v>0</v>
      </c>
      <c r="AC45" s="11">
        <f>IF(T45&lt;&gt;"",(INT(POWER(305.5-V45,1.85)*0.08713)),0)</f>
        <v>0</v>
      </c>
    </row>
    <row r="46" spans="2:28" ht="12.75">
      <c r="B46" s="98"/>
      <c r="G46" s="79"/>
      <c r="H46" s="75">
        <f>H45</f>
        <v>0</v>
      </c>
      <c r="M46" s="100">
        <f>IF(N46=0,"",":")</f>
      </c>
      <c r="S46" s="100">
        <f t="shared" si="0"/>
      </c>
      <c r="U46" s="10">
        <f>L46*60+N46</f>
        <v>0</v>
      </c>
      <c r="W46" s="102">
        <f>IF(J46&gt;0,(INT(POWER(12.76-J46,1.81)*46.0849)),0)</f>
        <v>0</v>
      </c>
      <c r="X46" s="102">
        <f>IF(K46&gt;0,(INT(POWER(42.26-K46,1.81)*4.99087)),0)</f>
        <v>0</v>
      </c>
      <c r="Y46" s="103">
        <f>IF(N46&lt;&gt;"",(INT(POWER(254-U46,1.88)*0.11193)),0)</f>
        <v>0</v>
      </c>
      <c r="Z46" s="102">
        <f>IF(O46&gt;0,(INT(POWER(O46-75,1.348)*1.84523)),0)</f>
        <v>0</v>
      </c>
      <c r="AA46" s="102">
        <f>IF(P46&gt;0,(INT(POWER(P46-210,1.41)*0.188807)),0)</f>
        <v>0</v>
      </c>
      <c r="AB46" s="102">
        <f>IF(Q46&gt;0,(INT(POWER(Q46-1.5,1.05)*56.0211)),0)</f>
        <v>0</v>
      </c>
    </row>
    <row r="47" spans="2:19" ht="12.75">
      <c r="B47" s="98"/>
      <c r="G47" s="79"/>
      <c r="H47" s="75">
        <f>H45</f>
        <v>0</v>
      </c>
      <c r="M47" s="79"/>
      <c r="S47" s="79"/>
    </row>
    <row r="48" spans="2:29" ht="12.75">
      <c r="B48" s="22">
        <f>IF(H48=0,"","14.")</f>
      </c>
      <c r="G48" s="99">
        <f>IF(H48=0,"",H48)</f>
      </c>
      <c r="H48" s="14">
        <f>SUM(W48:AB49)+AC48</f>
        <v>0</v>
      </c>
      <c r="M48" s="100">
        <f>IF(N48=0,"",":")</f>
      </c>
      <c r="S48" s="100">
        <f t="shared" si="0"/>
      </c>
      <c r="U48" s="10">
        <f>L48*60+N48</f>
        <v>0</v>
      </c>
      <c r="V48" s="10">
        <f>R48*60+T48</f>
        <v>0</v>
      </c>
      <c r="W48" s="102">
        <f>IF(J48&gt;0,(INT(POWER(12.76-J48,1.81)*46.0849)),0)</f>
        <v>0</v>
      </c>
      <c r="X48" s="102">
        <f>IF(K48&gt;0,(INT(POWER(42.26-K48,1.81)*4.99087)),0)</f>
        <v>0</v>
      </c>
      <c r="Y48" s="103">
        <f>IF(N48&lt;&gt;"",(INT(POWER(254-U48,1.88)*0.11193)),0)</f>
        <v>0</v>
      </c>
      <c r="Z48" s="102">
        <f>IF(O48&gt;0,(INT(POWER(O48-75,1.348)*1.84523)),0)</f>
        <v>0</v>
      </c>
      <c r="AA48" s="102">
        <f>IF(P48&gt;0,(INT(POWER(P48-210,1.41)*0.188807)),0)</f>
        <v>0</v>
      </c>
      <c r="AB48" s="102">
        <f>IF(Q48&gt;0,(INT(POWER(Q48-1.5,1.05)*56.0211)),0)</f>
        <v>0</v>
      </c>
      <c r="AC48" s="11">
        <f>IF(T48&lt;&gt;"",(INT(POWER(305.5-V48,1.85)*0.08713)),0)</f>
        <v>0</v>
      </c>
    </row>
    <row r="49" spans="2:28" ht="12.75">
      <c r="B49" s="98"/>
      <c r="G49" s="79"/>
      <c r="H49" s="75">
        <f>H48</f>
        <v>0</v>
      </c>
      <c r="M49" s="100">
        <f>IF(N49=0,"",":")</f>
      </c>
      <c r="S49" s="100">
        <f t="shared" si="0"/>
      </c>
      <c r="U49" s="10">
        <f>L49*60+N49</f>
        <v>0</v>
      </c>
      <c r="W49" s="102">
        <f>IF(J49&gt;0,(INT(POWER(12.76-J49,1.81)*46.0849)),0)</f>
        <v>0</v>
      </c>
      <c r="X49" s="102">
        <f>IF(K49&gt;0,(INT(POWER(42.26-K49,1.81)*4.99087)),0)</f>
        <v>0</v>
      </c>
      <c r="Y49" s="103">
        <f>IF(N49&lt;&gt;"",(INT(POWER(254-U49,1.88)*0.11193)),0)</f>
        <v>0</v>
      </c>
      <c r="Z49" s="102">
        <f>IF(O49&gt;0,(INT(POWER(O49-75,1.348)*1.84523)),0)</f>
        <v>0</v>
      </c>
      <c r="AA49" s="102">
        <f>IF(P49&gt;0,(INT(POWER(P49-210,1.41)*0.188807)),0)</f>
        <v>0</v>
      </c>
      <c r="AB49" s="102">
        <f>IF(Q49&gt;0,(INT(POWER(Q49-1.5,1.05)*56.0211)),0)</f>
        <v>0</v>
      </c>
    </row>
    <row r="50" spans="2:19" ht="12.75">
      <c r="B50" s="98"/>
      <c r="G50" s="79"/>
      <c r="H50" s="75">
        <f>H48</f>
        <v>0</v>
      </c>
      <c r="M50" s="79"/>
      <c r="S50" s="79"/>
    </row>
    <row r="51" spans="2:29" ht="12.75">
      <c r="B51" s="22">
        <f>IF(H51=0,"","15.")</f>
      </c>
      <c r="G51" s="99">
        <f>IF(H51=0,"",H51)</f>
      </c>
      <c r="H51" s="14">
        <f>SUM(W51:AB52)+AC51</f>
        <v>0</v>
      </c>
      <c r="M51" s="100">
        <f>IF(N51=0,"",":")</f>
      </c>
      <c r="S51" s="100">
        <f t="shared" si="0"/>
      </c>
      <c r="U51" s="10">
        <f>L51*60+N51</f>
        <v>0</v>
      </c>
      <c r="V51" s="10">
        <f>R51*60+T51</f>
        <v>0</v>
      </c>
      <c r="W51" s="102">
        <f>IF(J51&gt;0,(INT(POWER(12.76-J51,1.81)*46.0849)),0)</f>
        <v>0</v>
      </c>
      <c r="X51" s="102">
        <f>IF(K51&gt;0,(INT(POWER(42.26-K51,1.81)*4.99087)),0)</f>
        <v>0</v>
      </c>
      <c r="Y51" s="103">
        <f>IF(N51&lt;&gt;"",(INT(POWER(254-U51,1.88)*0.11193)),0)</f>
        <v>0</v>
      </c>
      <c r="Z51" s="102">
        <f>IF(O51&gt;0,(INT(POWER(O51-75,1.348)*1.84523)),0)</f>
        <v>0</v>
      </c>
      <c r="AA51" s="102">
        <f>IF(P51&gt;0,(INT(POWER(P51-210,1.41)*0.188807)),0)</f>
        <v>0</v>
      </c>
      <c r="AB51" s="102">
        <f>IF(Q51&gt;0,(INT(POWER(Q51-1.5,1.05)*56.0211)),0)</f>
        <v>0</v>
      </c>
      <c r="AC51" s="11">
        <f>IF(T51&lt;&gt;"",(INT(POWER(305.5-V51,1.85)*0.08713)),0)</f>
        <v>0</v>
      </c>
    </row>
    <row r="52" spans="2:28" ht="12.75">
      <c r="B52" s="98"/>
      <c r="G52" s="79"/>
      <c r="H52" s="75">
        <f>H51</f>
        <v>0</v>
      </c>
      <c r="M52" s="100">
        <f>IF(N52=0,"",":")</f>
      </c>
      <c r="S52" s="100">
        <f t="shared" si="0"/>
      </c>
      <c r="U52" s="10">
        <f>L52*60+N52</f>
        <v>0</v>
      </c>
      <c r="W52" s="102">
        <f>IF(J52&gt;0,(INT(POWER(12.76-J52,1.81)*46.0849)),0)</f>
        <v>0</v>
      </c>
      <c r="X52" s="102">
        <f>IF(K52&gt;0,(INT(POWER(42.26-K52,1.81)*4.99087)),0)</f>
        <v>0</v>
      </c>
      <c r="Y52" s="103">
        <f>IF(N52&lt;&gt;"",(INT(POWER(254-U52,1.88)*0.11193)),0)</f>
        <v>0</v>
      </c>
      <c r="Z52" s="102">
        <f>IF(O52&gt;0,(INT(POWER(O52-75,1.348)*1.84523)),0)</f>
        <v>0</v>
      </c>
      <c r="AA52" s="102">
        <f>IF(P52&gt;0,(INT(POWER(P52-210,1.41)*0.188807)),0)</f>
        <v>0</v>
      </c>
      <c r="AB52" s="102">
        <f>IF(Q52&gt;0,(INT(POWER(Q52-1.5,1.05)*56.0211)),0)</f>
        <v>0</v>
      </c>
    </row>
    <row r="53" spans="2:19" ht="12.75">
      <c r="B53" s="98"/>
      <c r="G53" s="79"/>
      <c r="H53" s="75">
        <f>H51</f>
        <v>0</v>
      </c>
      <c r="M53" s="79"/>
      <c r="S53" s="79"/>
    </row>
    <row r="54" spans="2:29" ht="12.75">
      <c r="B54" s="22">
        <f>IF(H54=0,"","16.")</f>
      </c>
      <c r="G54" s="99">
        <f>IF(H54=0,"",H54)</f>
      </c>
      <c r="H54" s="14">
        <f>SUM(W54:AB55)+AC54</f>
        <v>0</v>
      </c>
      <c r="M54" s="100">
        <f>IF(N54=0,"",":")</f>
      </c>
      <c r="S54" s="100">
        <f t="shared" si="0"/>
      </c>
      <c r="U54" s="10">
        <f>L54*60+N54</f>
        <v>0</v>
      </c>
      <c r="V54" s="10">
        <f>R54*60+T54</f>
        <v>0</v>
      </c>
      <c r="W54" s="102">
        <f>IF(J54&gt;0,(INT(POWER(12.76-J54,1.81)*46.0849)),0)</f>
        <v>0</v>
      </c>
      <c r="X54" s="102">
        <f>IF(K54&gt;0,(INT(POWER(42.26-K54,1.81)*4.99087)),0)</f>
        <v>0</v>
      </c>
      <c r="Y54" s="103">
        <f>IF(N54&lt;&gt;"",(INT(POWER(254-U54,1.88)*0.11193)),0)</f>
        <v>0</v>
      </c>
      <c r="Z54" s="102">
        <f>IF(O54&gt;0,(INT(POWER(O54-75,1.348)*1.84523)),0)</f>
        <v>0</v>
      </c>
      <c r="AA54" s="102">
        <f>IF(P54&gt;0,(INT(POWER(P54-210,1.41)*0.188807)),0)</f>
        <v>0</v>
      </c>
      <c r="AB54" s="102">
        <f>IF(Q54&gt;0,(INT(POWER(Q54-1.5,1.05)*56.0211)),0)</f>
        <v>0</v>
      </c>
      <c r="AC54" s="11">
        <f>IF(T54&lt;&gt;"",(INT(POWER(305.5-V54,1.85)*0.08713)),0)</f>
        <v>0</v>
      </c>
    </row>
    <row r="55" spans="2:28" ht="12.75">
      <c r="B55" s="98"/>
      <c r="G55" s="79"/>
      <c r="H55" s="75">
        <f>H54</f>
        <v>0</v>
      </c>
      <c r="M55" s="100">
        <f>IF(N55=0,"",":")</f>
      </c>
      <c r="S55" s="100">
        <f t="shared" si="0"/>
      </c>
      <c r="U55" s="10">
        <f>L55*60+N55</f>
        <v>0</v>
      </c>
      <c r="W55" s="102">
        <f>IF(J55&gt;0,(INT(POWER(12.76-J55,1.81)*46.0849)),0)</f>
        <v>0</v>
      </c>
      <c r="X55" s="102">
        <f>IF(K55&gt;0,(INT(POWER(42.26-K55,1.81)*4.99087)),0)</f>
        <v>0</v>
      </c>
      <c r="Y55" s="103">
        <f>IF(N55&lt;&gt;"",(INT(POWER(254-U55,1.88)*0.11193)),0)</f>
        <v>0</v>
      </c>
      <c r="Z55" s="102">
        <f>IF(O55&gt;0,(INT(POWER(O55-75,1.348)*1.84523)),0)</f>
        <v>0</v>
      </c>
      <c r="AA55" s="102">
        <f>IF(P55&gt;0,(INT(POWER(P55-210,1.41)*0.188807)),0)</f>
        <v>0</v>
      </c>
      <c r="AB55" s="102">
        <f>IF(Q55&gt;0,(INT(POWER(Q55-1.5,1.05)*56.0211)),0)</f>
        <v>0</v>
      </c>
    </row>
    <row r="56" spans="2:19" ht="12.75">
      <c r="B56" s="98"/>
      <c r="G56" s="79"/>
      <c r="H56" s="75">
        <f>H54</f>
        <v>0</v>
      </c>
      <c r="M56" s="79"/>
      <c r="S56" s="79"/>
    </row>
    <row r="57" spans="13:19" ht="12.75">
      <c r="M57" s="5"/>
      <c r="S57" s="5"/>
    </row>
    <row r="58" spans="13:19" ht="12.75">
      <c r="M58" s="5"/>
      <c r="S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21:M22 M39:M40 M30:M31 M27:M28 M18:M19 M12:M13 M15:M16 M24:M25 M36:M37 S12 M9:M10 M42:M43 M45:M46 M48:M49 M51:M52 M54:M55 S15 S9 S54 S51 S48 S45 S42 S39 S36 S33 S30 S27 S24 S21 S18 M33:M34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L5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5.375" style="0" customWidth="1"/>
    <col min="2" max="2" width="0.875" style="0" customWidth="1"/>
    <col min="3" max="3" width="26.50390625" style="0" customWidth="1"/>
    <col min="4" max="4" width="9.50390625" style="21" customWidth="1"/>
    <col min="5" max="5" width="26.50390625" style="0" customWidth="1"/>
    <col min="6" max="6" width="11.375" style="44" customWidth="1"/>
    <col min="7" max="7" width="9.375" style="21" customWidth="1"/>
  </cols>
  <sheetData>
    <row r="2" spans="1:7" s="28" customFormat="1" ht="21.75" customHeight="1">
      <c r="A2" s="23" t="s">
        <v>31</v>
      </c>
      <c r="B2" s="23"/>
      <c r="C2" s="24"/>
      <c r="D2" s="33"/>
      <c r="E2" s="25"/>
      <c r="F2" s="42"/>
      <c r="G2" s="27" t="s">
        <v>39</v>
      </c>
    </row>
    <row r="3" spans="1:7" s="31" customFormat="1" ht="23.25" customHeight="1" thickBot="1">
      <c r="A3" s="29"/>
      <c r="B3" s="105" t="s">
        <v>63</v>
      </c>
      <c r="C3" s="29" t="s">
        <v>22</v>
      </c>
      <c r="D3" s="34" t="s">
        <v>25</v>
      </c>
      <c r="E3" s="29" t="s">
        <v>62</v>
      </c>
      <c r="F3" s="43" t="s">
        <v>23</v>
      </c>
      <c r="G3" s="30" t="s">
        <v>24</v>
      </c>
    </row>
    <row r="4" spans="1:12" s="35" customFormat="1" ht="13.5" customHeight="1" hidden="1">
      <c r="A4" s="71">
        <f aca="true" t="shared" si="0" ref="A4:A10">IF(F4&gt;0,(ROW()-3)&amp;".","")</f>
      </c>
      <c r="B4" s="106"/>
      <c r="F4" s="37"/>
      <c r="G4" s="108">
        <f aca="true" t="shared" si="1" ref="G4:G51">IF(F4&gt;0,(INT(POWER(12.76-F4,1.81)*46.0849)),"")</f>
      </c>
      <c r="H4" s="113" t="s">
        <v>65</v>
      </c>
      <c r="I4" s="114"/>
      <c r="J4" s="114"/>
      <c r="K4" s="114"/>
      <c r="L4" s="114"/>
    </row>
    <row r="5" spans="1:12" s="35" customFormat="1" ht="13.5" customHeight="1" hidden="1">
      <c r="A5" s="71">
        <f t="shared" si="0"/>
      </c>
      <c r="B5" s="106"/>
      <c r="D5" s="36"/>
      <c r="F5" s="37"/>
      <c r="G5" s="108">
        <f t="shared" si="1"/>
      </c>
      <c r="H5" s="114" t="s">
        <v>66</v>
      </c>
      <c r="I5" s="114"/>
      <c r="J5" s="114"/>
      <c r="K5" s="114"/>
      <c r="L5" s="114"/>
    </row>
    <row r="6" spans="1:12" s="35" customFormat="1" ht="13.5" customHeight="1" hidden="1">
      <c r="A6" s="71">
        <f t="shared" si="0"/>
      </c>
      <c r="B6" s="106"/>
      <c r="D6" s="36"/>
      <c r="F6" s="37"/>
      <c r="G6" s="108">
        <f t="shared" si="1"/>
      </c>
      <c r="H6" s="48" t="s">
        <v>37</v>
      </c>
      <c r="I6" s="48"/>
      <c r="J6" s="48"/>
      <c r="K6" s="48"/>
      <c r="L6" s="115"/>
    </row>
    <row r="7" spans="1:12" s="35" customFormat="1" ht="13.5" customHeight="1" hidden="1">
      <c r="A7" s="71">
        <f t="shared" si="0"/>
      </c>
      <c r="B7" s="106"/>
      <c r="D7" s="36"/>
      <c r="F7" s="37"/>
      <c r="G7" s="108">
        <f t="shared" si="1"/>
      </c>
      <c r="H7" s="116" t="s">
        <v>67</v>
      </c>
      <c r="I7" s="116"/>
      <c r="J7" s="116"/>
      <c r="K7" s="116"/>
      <c r="L7" s="115"/>
    </row>
    <row r="8" spans="1:12" s="35" customFormat="1" ht="13.5" customHeight="1" hidden="1">
      <c r="A8" s="71">
        <f t="shared" si="0"/>
      </c>
      <c r="B8" s="106"/>
      <c r="D8" s="36"/>
      <c r="F8" s="37"/>
      <c r="G8" s="108">
        <f t="shared" si="1"/>
      </c>
      <c r="H8" s="116" t="s">
        <v>68</v>
      </c>
      <c r="I8" s="116"/>
      <c r="J8" s="116"/>
      <c r="K8" s="116"/>
      <c r="L8" s="115"/>
    </row>
    <row r="9" spans="1:12" s="35" customFormat="1" ht="13.5" customHeight="1" hidden="1">
      <c r="A9" s="71">
        <f t="shared" si="0"/>
      </c>
      <c r="B9" s="106"/>
      <c r="C9" s="31"/>
      <c r="D9" s="36"/>
      <c r="F9" s="37"/>
      <c r="G9" s="108">
        <f t="shared" si="1"/>
      </c>
      <c r="H9" s="48" t="s">
        <v>30</v>
      </c>
      <c r="I9" s="48"/>
      <c r="J9" s="48"/>
      <c r="K9" s="48"/>
      <c r="L9" s="115"/>
    </row>
    <row r="10" spans="1:7" s="35" customFormat="1" ht="13.5" customHeight="1" hidden="1">
      <c r="A10" s="71">
        <f t="shared" si="0"/>
      </c>
      <c r="B10" s="106"/>
      <c r="D10" s="36"/>
      <c r="F10" s="37"/>
      <c r="G10" s="108">
        <f t="shared" si="1"/>
      </c>
    </row>
    <row r="11" spans="1:7" s="35" customFormat="1" ht="13.5" customHeight="1">
      <c r="A11" s="149" t="s">
        <v>71</v>
      </c>
      <c r="B11" s="143"/>
      <c r="C11" s="48" t="s">
        <v>141</v>
      </c>
      <c r="D11" s="143">
        <v>98</v>
      </c>
      <c r="E11" s="48" t="s">
        <v>142</v>
      </c>
      <c r="F11" s="144">
        <v>8.5</v>
      </c>
      <c r="G11" s="145">
        <f t="shared" si="1"/>
        <v>635</v>
      </c>
    </row>
    <row r="12" spans="1:7" s="35" customFormat="1" ht="13.5" customHeight="1">
      <c r="A12" s="71" t="s">
        <v>160</v>
      </c>
      <c r="B12" s="106"/>
      <c r="C12" s="35" t="s">
        <v>147</v>
      </c>
      <c r="D12" s="36">
        <v>97</v>
      </c>
      <c r="E12" s="35" t="s">
        <v>151</v>
      </c>
      <c r="F12" s="37">
        <v>8.5</v>
      </c>
      <c r="G12" s="108">
        <f t="shared" si="1"/>
        <v>635</v>
      </c>
    </row>
    <row r="13" spans="1:7" s="35" customFormat="1" ht="13.5" customHeight="1">
      <c r="A13" s="71" t="s">
        <v>161</v>
      </c>
      <c r="B13" s="106"/>
      <c r="C13" s="35" t="s">
        <v>153</v>
      </c>
      <c r="D13" s="36">
        <v>96</v>
      </c>
      <c r="E13" s="35" t="s">
        <v>157</v>
      </c>
      <c r="F13" s="37">
        <v>8.7</v>
      </c>
      <c r="G13" s="108">
        <f t="shared" si="1"/>
        <v>582</v>
      </c>
    </row>
    <row r="14" spans="1:7" s="35" customFormat="1" ht="13.5" customHeight="1">
      <c r="A14" s="71" t="s">
        <v>162</v>
      </c>
      <c r="B14" s="106"/>
      <c r="C14" s="35" t="s">
        <v>155</v>
      </c>
      <c r="D14" s="36">
        <v>98</v>
      </c>
      <c r="E14" s="35" t="s">
        <v>157</v>
      </c>
      <c r="F14" s="37">
        <v>8.8</v>
      </c>
      <c r="G14" s="108">
        <f t="shared" si="1"/>
        <v>556</v>
      </c>
    </row>
    <row r="15" spans="1:7" s="35" customFormat="1" ht="13.5" customHeight="1">
      <c r="A15" s="71" t="s">
        <v>83</v>
      </c>
      <c r="B15" s="106"/>
      <c r="C15" s="35" t="s">
        <v>148</v>
      </c>
      <c r="D15" s="36">
        <v>98</v>
      </c>
      <c r="E15" s="35" t="s">
        <v>151</v>
      </c>
      <c r="F15" s="37">
        <v>8.9</v>
      </c>
      <c r="G15" s="108">
        <f t="shared" si="1"/>
        <v>531</v>
      </c>
    </row>
    <row r="16" spans="1:7" s="35" customFormat="1" ht="13.5" customHeight="1">
      <c r="A16" s="149" t="s">
        <v>85</v>
      </c>
      <c r="B16" s="143"/>
      <c r="C16" s="48" t="s">
        <v>144</v>
      </c>
      <c r="D16" s="143">
        <v>98</v>
      </c>
      <c r="E16" s="48" t="s">
        <v>142</v>
      </c>
      <c r="F16" s="144">
        <v>9.1</v>
      </c>
      <c r="G16" s="145">
        <f t="shared" si="1"/>
        <v>482</v>
      </c>
    </row>
    <row r="17" spans="1:7" s="35" customFormat="1" ht="13.5" customHeight="1">
      <c r="A17" s="71" t="s">
        <v>89</v>
      </c>
      <c r="B17" s="106"/>
      <c r="C17" s="35" t="s">
        <v>154</v>
      </c>
      <c r="D17" s="36">
        <v>98</v>
      </c>
      <c r="E17" s="35" t="s">
        <v>157</v>
      </c>
      <c r="F17" s="37">
        <v>9.1</v>
      </c>
      <c r="G17" s="108">
        <f t="shared" si="1"/>
        <v>482</v>
      </c>
    </row>
    <row r="18" spans="1:7" s="35" customFormat="1" ht="13.5" customHeight="1">
      <c r="A18" s="71" t="s">
        <v>93</v>
      </c>
      <c r="B18" s="106"/>
      <c r="C18" s="35" t="s">
        <v>146</v>
      </c>
      <c r="D18" s="36">
        <v>97</v>
      </c>
      <c r="E18" s="35" t="s">
        <v>151</v>
      </c>
      <c r="F18" s="37">
        <v>9.2</v>
      </c>
      <c r="G18" s="108">
        <f t="shared" si="1"/>
        <v>458</v>
      </c>
    </row>
    <row r="19" spans="1:7" s="35" customFormat="1" ht="13.5" customHeight="1">
      <c r="A19" s="71" t="s">
        <v>96</v>
      </c>
      <c r="B19" s="106"/>
      <c r="C19" s="35" t="s">
        <v>156</v>
      </c>
      <c r="D19" s="36">
        <v>97</v>
      </c>
      <c r="E19" s="35" t="s">
        <v>157</v>
      </c>
      <c r="F19" s="37">
        <v>9.2</v>
      </c>
      <c r="G19" s="108">
        <f t="shared" si="1"/>
        <v>458</v>
      </c>
    </row>
    <row r="20" spans="1:7" s="35" customFormat="1" ht="13.5" customHeight="1">
      <c r="A20" s="71" t="s">
        <v>99</v>
      </c>
      <c r="B20" s="106"/>
      <c r="C20" s="35" t="s">
        <v>150</v>
      </c>
      <c r="D20" s="36">
        <v>97</v>
      </c>
      <c r="E20" s="35" t="s">
        <v>151</v>
      </c>
      <c r="F20" s="37">
        <v>9.4</v>
      </c>
      <c r="G20" s="108">
        <f t="shared" si="1"/>
        <v>413</v>
      </c>
    </row>
    <row r="21" spans="1:7" s="35" customFormat="1" ht="13.5" customHeight="1">
      <c r="A21" s="149" t="s">
        <v>103</v>
      </c>
      <c r="B21" s="143"/>
      <c r="C21" s="48" t="s">
        <v>145</v>
      </c>
      <c r="D21" s="143">
        <v>96</v>
      </c>
      <c r="E21" s="48" t="s">
        <v>142</v>
      </c>
      <c r="F21" s="144">
        <v>9.6</v>
      </c>
      <c r="G21" s="145">
        <f t="shared" si="1"/>
        <v>369</v>
      </c>
    </row>
    <row r="22" spans="1:7" s="35" customFormat="1" ht="13.5" customHeight="1">
      <c r="A22" s="71" t="s">
        <v>107</v>
      </c>
      <c r="B22" s="106"/>
      <c r="C22" s="35" t="s">
        <v>149</v>
      </c>
      <c r="D22" s="36">
        <v>97</v>
      </c>
      <c r="E22" s="35" t="s">
        <v>151</v>
      </c>
      <c r="F22" s="37">
        <v>9.6</v>
      </c>
      <c r="G22" s="108">
        <f t="shared" si="1"/>
        <v>369</v>
      </c>
    </row>
    <row r="23" spans="1:7" s="35" customFormat="1" ht="13.5" customHeight="1">
      <c r="A23" s="71" t="s">
        <v>163</v>
      </c>
      <c r="B23" s="106"/>
      <c r="C23" s="35" t="s">
        <v>131</v>
      </c>
      <c r="D23" s="36">
        <v>99</v>
      </c>
      <c r="E23" s="35" t="s">
        <v>132</v>
      </c>
      <c r="F23" s="37">
        <v>9.8</v>
      </c>
      <c r="G23" s="108">
        <f t="shared" si="1"/>
        <v>328</v>
      </c>
    </row>
    <row r="24" spans="1:7" s="35" customFormat="1" ht="13.5" customHeight="1">
      <c r="A24" s="71" t="s">
        <v>164</v>
      </c>
      <c r="B24" s="106"/>
      <c r="C24" s="35" t="s">
        <v>134</v>
      </c>
      <c r="D24" s="36">
        <v>98</v>
      </c>
      <c r="E24" s="35" t="s">
        <v>132</v>
      </c>
      <c r="F24" s="37">
        <v>9.9</v>
      </c>
      <c r="G24" s="108">
        <f t="shared" si="1"/>
        <v>308</v>
      </c>
    </row>
    <row r="25" spans="1:7" s="35" customFormat="1" ht="13.5" customHeight="1">
      <c r="A25" s="71" t="s">
        <v>165</v>
      </c>
      <c r="B25" s="106"/>
      <c r="C25" s="35" t="s">
        <v>135</v>
      </c>
      <c r="D25" s="36">
        <v>98</v>
      </c>
      <c r="E25" s="35" t="s">
        <v>132</v>
      </c>
      <c r="F25" s="37">
        <v>9.9</v>
      </c>
      <c r="G25" s="108">
        <f t="shared" si="1"/>
        <v>308</v>
      </c>
    </row>
    <row r="26" spans="1:7" s="35" customFormat="1" ht="13.5" customHeight="1">
      <c r="A26" s="71" t="s">
        <v>166</v>
      </c>
      <c r="B26" s="106"/>
      <c r="C26" s="35" t="s">
        <v>152</v>
      </c>
      <c r="D26" s="36">
        <v>99</v>
      </c>
      <c r="E26" s="35" t="s">
        <v>132</v>
      </c>
      <c r="F26" s="37">
        <v>10</v>
      </c>
      <c r="G26" s="108">
        <f t="shared" si="1"/>
        <v>289</v>
      </c>
    </row>
    <row r="27" spans="1:7" s="35" customFormat="1" ht="13.5" customHeight="1">
      <c r="A27" s="149" t="s">
        <v>167</v>
      </c>
      <c r="B27" s="143"/>
      <c r="C27" s="48" t="s">
        <v>143</v>
      </c>
      <c r="D27" s="143">
        <v>96</v>
      </c>
      <c r="E27" s="48" t="s">
        <v>142</v>
      </c>
      <c r="F27" s="144">
        <v>10</v>
      </c>
      <c r="G27" s="145">
        <f t="shared" si="1"/>
        <v>289</v>
      </c>
    </row>
    <row r="28" spans="1:7" s="35" customFormat="1" ht="13.5" customHeight="1">
      <c r="A28" s="71" t="s">
        <v>168</v>
      </c>
      <c r="B28" s="106"/>
      <c r="C28" s="35" t="s">
        <v>133</v>
      </c>
      <c r="D28" s="36">
        <v>97</v>
      </c>
      <c r="E28" s="35" t="s">
        <v>132</v>
      </c>
      <c r="F28" s="37">
        <v>10.2</v>
      </c>
      <c r="G28" s="108">
        <f t="shared" si="1"/>
        <v>252</v>
      </c>
    </row>
    <row r="29" spans="1:7" s="35" customFormat="1" ht="13.5" customHeight="1">
      <c r="A29" s="71" t="s">
        <v>169</v>
      </c>
      <c r="B29" s="106"/>
      <c r="C29" s="35" t="s">
        <v>138</v>
      </c>
      <c r="D29" s="36">
        <v>99</v>
      </c>
      <c r="E29" s="35" t="s">
        <v>132</v>
      </c>
      <c r="F29" s="37">
        <v>10.4</v>
      </c>
      <c r="G29" s="108">
        <f t="shared" si="1"/>
        <v>218</v>
      </c>
    </row>
    <row r="30" spans="1:7" s="35" customFormat="1" ht="13.5" customHeight="1">
      <c r="A30" s="71" t="s">
        <v>170</v>
      </c>
      <c r="B30" s="106"/>
      <c r="C30" s="35" t="s">
        <v>136</v>
      </c>
      <c r="D30" s="36">
        <v>99</v>
      </c>
      <c r="E30" s="35" t="s">
        <v>132</v>
      </c>
      <c r="F30" s="37">
        <v>10.5</v>
      </c>
      <c r="G30" s="108">
        <f t="shared" si="1"/>
        <v>201</v>
      </c>
    </row>
    <row r="31" spans="1:7" s="35" customFormat="1" ht="13.5" customHeight="1">
      <c r="A31" s="71" t="s">
        <v>171</v>
      </c>
      <c r="B31" s="106"/>
      <c r="C31" s="35" t="s">
        <v>137</v>
      </c>
      <c r="D31" s="36">
        <v>99</v>
      </c>
      <c r="E31" s="35" t="s">
        <v>132</v>
      </c>
      <c r="F31" s="37"/>
      <c r="G31" s="108">
        <f t="shared" si="1"/>
      </c>
    </row>
    <row r="32" spans="1:7" s="35" customFormat="1" ht="13.5" customHeight="1">
      <c r="A32" s="71" t="s">
        <v>172</v>
      </c>
      <c r="B32" s="106"/>
      <c r="C32" s="35" t="s">
        <v>139</v>
      </c>
      <c r="D32" s="36">
        <v>99</v>
      </c>
      <c r="E32" s="35" t="s">
        <v>132</v>
      </c>
      <c r="F32" s="37"/>
      <c r="G32" s="108">
        <f t="shared" si="1"/>
      </c>
    </row>
    <row r="33" spans="1:7" s="35" customFormat="1" ht="13.5" customHeight="1">
      <c r="A33" s="71" t="s">
        <v>173</v>
      </c>
      <c r="B33" s="106"/>
      <c r="C33" s="35" t="s">
        <v>140</v>
      </c>
      <c r="D33" s="36">
        <v>99</v>
      </c>
      <c r="E33" s="35" t="s">
        <v>132</v>
      </c>
      <c r="F33" s="37"/>
      <c r="G33" s="108">
        <f t="shared" si="1"/>
      </c>
    </row>
    <row r="34" spans="1:7" s="35" customFormat="1" ht="13.5" customHeight="1">
      <c r="A34" s="72">
        <f>IF(F34&gt;0,(ROW()-3)&amp;".","")</f>
      </c>
      <c r="B34" s="107"/>
      <c r="C34" s="38"/>
      <c r="D34" s="39"/>
      <c r="E34" s="38"/>
      <c r="F34" s="45"/>
      <c r="G34" s="108">
        <f t="shared" si="1"/>
      </c>
    </row>
    <row r="35" spans="1:7" s="35" customFormat="1" ht="13.5" customHeight="1">
      <c r="A35" s="71">
        <f aca="true" t="shared" si="2" ref="A35:A51">IF(F35&gt;0,(ROW()-3)&amp;".","")</f>
      </c>
      <c r="B35" s="106"/>
      <c r="D35" s="36"/>
      <c r="F35" s="37"/>
      <c r="G35" s="108">
        <f t="shared" si="1"/>
      </c>
    </row>
    <row r="36" spans="1:7" s="35" customFormat="1" ht="13.5" customHeight="1">
      <c r="A36" s="71">
        <f t="shared" si="2"/>
      </c>
      <c r="B36" s="106"/>
      <c r="D36" s="36"/>
      <c r="F36" s="37"/>
      <c r="G36" s="108">
        <f t="shared" si="1"/>
      </c>
    </row>
    <row r="37" spans="1:7" s="35" customFormat="1" ht="13.5" customHeight="1">
      <c r="A37" s="71">
        <f t="shared" si="2"/>
      </c>
      <c r="B37" s="106"/>
      <c r="D37" s="36"/>
      <c r="F37" s="37"/>
      <c r="G37" s="108">
        <f t="shared" si="1"/>
      </c>
    </row>
    <row r="38" spans="1:7" s="35" customFormat="1" ht="13.5" customHeight="1">
      <c r="A38" s="71">
        <f t="shared" si="2"/>
      </c>
      <c r="B38" s="106"/>
      <c r="D38" s="36"/>
      <c r="F38" s="37"/>
      <c r="G38" s="108">
        <f t="shared" si="1"/>
      </c>
    </row>
    <row r="39" spans="1:7" s="35" customFormat="1" ht="13.5" customHeight="1">
      <c r="A39" s="71">
        <f t="shared" si="2"/>
      </c>
      <c r="B39" s="106"/>
      <c r="D39" s="36"/>
      <c r="F39" s="37"/>
      <c r="G39" s="108">
        <f t="shared" si="1"/>
      </c>
    </row>
    <row r="40" spans="1:7" s="35" customFormat="1" ht="13.5" customHeight="1">
      <c r="A40" s="71">
        <f t="shared" si="2"/>
      </c>
      <c r="B40" s="106"/>
      <c r="D40" s="36"/>
      <c r="F40" s="37"/>
      <c r="G40" s="108">
        <f t="shared" si="1"/>
      </c>
    </row>
    <row r="41" spans="1:7" s="35" customFormat="1" ht="13.5" customHeight="1">
      <c r="A41" s="71">
        <f t="shared" si="2"/>
      </c>
      <c r="B41" s="106"/>
      <c r="D41" s="36"/>
      <c r="F41" s="37"/>
      <c r="G41" s="108">
        <f t="shared" si="1"/>
      </c>
    </row>
    <row r="42" spans="1:7" s="35" customFormat="1" ht="13.5" customHeight="1">
      <c r="A42" s="71">
        <f t="shared" si="2"/>
      </c>
      <c r="B42" s="106"/>
      <c r="D42" s="36"/>
      <c r="F42" s="37"/>
      <c r="G42" s="108">
        <f t="shared" si="1"/>
      </c>
    </row>
    <row r="43" spans="1:7" s="35" customFormat="1" ht="13.5" customHeight="1">
      <c r="A43" s="71">
        <f t="shared" si="2"/>
      </c>
      <c r="B43" s="106"/>
      <c r="D43" s="36"/>
      <c r="F43" s="37"/>
      <c r="G43" s="108">
        <f t="shared" si="1"/>
      </c>
    </row>
    <row r="44" spans="1:7" s="35" customFormat="1" ht="13.5" customHeight="1">
      <c r="A44" s="71">
        <f t="shared" si="2"/>
      </c>
      <c r="B44" s="106"/>
      <c r="D44" s="36"/>
      <c r="F44" s="37"/>
      <c r="G44" s="108">
        <f t="shared" si="1"/>
      </c>
    </row>
    <row r="45" spans="1:7" s="35" customFormat="1" ht="13.5" customHeight="1">
      <c r="A45" s="71">
        <f t="shared" si="2"/>
      </c>
      <c r="B45" s="106"/>
      <c r="D45" s="36"/>
      <c r="F45" s="37"/>
      <c r="G45" s="108">
        <f t="shared" si="1"/>
      </c>
    </row>
    <row r="46" spans="1:7" s="35" customFormat="1" ht="13.5" customHeight="1">
      <c r="A46" s="71">
        <f t="shared" si="2"/>
      </c>
      <c r="B46" s="106"/>
      <c r="D46" s="36"/>
      <c r="F46" s="37"/>
      <c r="G46" s="108">
        <f t="shared" si="1"/>
      </c>
    </row>
    <row r="47" spans="1:7" s="35" customFormat="1" ht="13.5" customHeight="1">
      <c r="A47" s="71">
        <f t="shared" si="2"/>
      </c>
      <c r="B47" s="106"/>
      <c r="D47" s="36"/>
      <c r="F47" s="37"/>
      <c r="G47" s="108">
        <f t="shared" si="1"/>
      </c>
    </row>
    <row r="48" spans="1:7" s="35" customFormat="1" ht="13.5" customHeight="1">
      <c r="A48" s="71">
        <f t="shared" si="2"/>
      </c>
      <c r="B48" s="106"/>
      <c r="D48" s="36"/>
      <c r="F48" s="37"/>
      <c r="G48" s="108">
        <f t="shared" si="1"/>
      </c>
    </row>
    <row r="49" spans="1:7" s="35" customFormat="1" ht="13.5" customHeight="1">
      <c r="A49" s="71">
        <f t="shared" si="2"/>
      </c>
      <c r="B49" s="106"/>
      <c r="D49" s="36"/>
      <c r="F49" s="37"/>
      <c r="G49" s="108">
        <f t="shared" si="1"/>
      </c>
    </row>
    <row r="50" spans="1:7" s="35" customFormat="1" ht="13.5" customHeight="1">
      <c r="A50" s="71">
        <f t="shared" si="2"/>
      </c>
      <c r="B50" s="106"/>
      <c r="D50" s="36"/>
      <c r="F50" s="37"/>
      <c r="G50" s="108">
        <f t="shared" si="1"/>
      </c>
    </row>
    <row r="51" spans="1:7" s="35" customFormat="1" ht="13.5" customHeight="1">
      <c r="A51" s="72" t="str">
        <f t="shared" si="2"/>
        <v>48.</v>
      </c>
      <c r="B51" s="107"/>
      <c r="C51" s="38"/>
      <c r="D51" s="39"/>
      <c r="E51" s="38"/>
      <c r="F51" s="45">
        <v>11</v>
      </c>
      <c r="G51" s="108">
        <f t="shared" si="1"/>
        <v>128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5.375" style="0" customWidth="1"/>
    <col min="2" max="2" width="1.00390625" style="49" customWidth="1"/>
    <col min="3" max="3" width="26.50390625" style="0" customWidth="1"/>
    <col min="4" max="4" width="8.125" style="21" customWidth="1"/>
    <col min="5" max="5" width="26.50390625" style="0" customWidth="1"/>
    <col min="6" max="6" width="4.125" style="21" customWidth="1"/>
    <col min="7" max="7" width="1.00390625" style="21" customWidth="1"/>
    <col min="8" max="8" width="5.125" style="60" customWidth="1"/>
    <col min="9" max="9" width="12.00390625" style="21" customWidth="1"/>
  </cols>
  <sheetData>
    <row r="1" spans="5:6" ht="12.75">
      <c r="E1" s="49"/>
      <c r="F1" s="51"/>
    </row>
    <row r="2" spans="1:9" s="28" customFormat="1" ht="21.75" customHeight="1">
      <c r="A2" s="23" t="s">
        <v>31</v>
      </c>
      <c r="B2" s="117"/>
      <c r="C2" s="24"/>
      <c r="D2" s="33"/>
      <c r="E2" s="25"/>
      <c r="F2" s="26"/>
      <c r="G2" s="26"/>
      <c r="H2" s="58"/>
      <c r="I2" s="27" t="s">
        <v>45</v>
      </c>
    </row>
    <row r="3" spans="1:9" s="31" customFormat="1" ht="23.25" customHeight="1" thickBot="1">
      <c r="A3" s="29"/>
      <c r="B3" s="105" t="s">
        <v>63</v>
      </c>
      <c r="C3" s="29" t="s">
        <v>22</v>
      </c>
      <c r="D3" s="34" t="s">
        <v>28</v>
      </c>
      <c r="E3" s="29" t="s">
        <v>62</v>
      </c>
      <c r="F3" s="32"/>
      <c r="G3" s="30" t="s">
        <v>23</v>
      </c>
      <c r="H3" s="59"/>
      <c r="I3" s="30" t="s">
        <v>24</v>
      </c>
    </row>
    <row r="4" spans="1:14" s="35" customFormat="1" ht="13.5" customHeight="1" hidden="1">
      <c r="A4" s="71">
        <f>IF(F4&gt;0,(ROW()-3)&amp;".","")</f>
      </c>
      <c r="B4" s="106"/>
      <c r="F4" s="36"/>
      <c r="G4" s="68">
        <f aca="true" t="shared" si="0" ref="G4:G34">IF(H4=0,"",":")</f>
      </c>
      <c r="H4" s="61"/>
      <c r="I4" s="108">
        <f aca="true" t="shared" si="1" ref="I4:I27">IF(H4&lt;&gt;"",(INT(POWER(254-(60*F4+H4),1.88)*0.11193)),"")</f>
      </c>
      <c r="J4" s="113" t="s">
        <v>69</v>
      </c>
      <c r="K4" s="114"/>
      <c r="L4" s="114"/>
      <c r="M4" s="114"/>
      <c r="N4" s="114"/>
    </row>
    <row r="5" spans="1:14" s="35" customFormat="1" ht="13.5" customHeight="1" hidden="1">
      <c r="A5" s="71">
        <f>IF(H5&lt;&gt;"",(ROW()-3)&amp;".","")</f>
      </c>
      <c r="B5" s="106"/>
      <c r="D5" s="36"/>
      <c r="F5" s="36"/>
      <c r="G5" s="68">
        <f t="shared" si="0"/>
      </c>
      <c r="H5" s="61"/>
      <c r="I5" s="108">
        <f t="shared" si="1"/>
      </c>
      <c r="J5" s="114" t="s">
        <v>66</v>
      </c>
      <c r="K5" s="114"/>
      <c r="L5" s="114"/>
      <c r="M5" s="114"/>
      <c r="N5" s="114"/>
    </row>
    <row r="6" spans="1:14" s="35" customFormat="1" ht="13.5" customHeight="1" hidden="1">
      <c r="A6" s="71">
        <f aca="true" t="shared" si="2" ref="A6:A11">IF(F6&gt;0,(ROW()-3)&amp;".","")</f>
      </c>
      <c r="B6" s="106"/>
      <c r="D6" s="36"/>
      <c r="F6" s="36"/>
      <c r="G6" s="68">
        <f t="shared" si="0"/>
      </c>
      <c r="H6" s="61"/>
      <c r="I6" s="108">
        <f t="shared" si="1"/>
      </c>
      <c r="J6" s="48" t="s">
        <v>64</v>
      </c>
      <c r="K6" s="48"/>
      <c r="L6" s="48"/>
      <c r="M6" s="48"/>
      <c r="N6" s="115"/>
    </row>
    <row r="7" spans="1:14" s="35" customFormat="1" ht="13.5" customHeight="1" hidden="1">
      <c r="A7" s="71">
        <f t="shared" si="2"/>
      </c>
      <c r="B7" s="106"/>
      <c r="D7" s="36"/>
      <c r="F7" s="36"/>
      <c r="G7" s="68">
        <f t="shared" si="0"/>
      </c>
      <c r="H7" s="61"/>
      <c r="I7" s="108">
        <f t="shared" si="1"/>
      </c>
      <c r="J7" s="116" t="s">
        <v>67</v>
      </c>
      <c r="K7" s="116"/>
      <c r="L7" s="116"/>
      <c r="M7" s="116"/>
      <c r="N7" s="115"/>
    </row>
    <row r="8" spans="1:14" s="35" customFormat="1" ht="13.5" customHeight="1" hidden="1">
      <c r="A8" s="71">
        <f t="shared" si="2"/>
      </c>
      <c r="B8" s="106"/>
      <c r="D8" s="36"/>
      <c r="F8" s="36"/>
      <c r="G8" s="68">
        <f t="shared" si="0"/>
      </c>
      <c r="H8" s="61"/>
      <c r="I8" s="108">
        <f t="shared" si="1"/>
      </c>
      <c r="J8" s="116" t="s">
        <v>68</v>
      </c>
      <c r="K8" s="116"/>
      <c r="L8" s="116"/>
      <c r="M8" s="116"/>
      <c r="N8" s="115"/>
    </row>
    <row r="9" spans="1:14" s="35" customFormat="1" ht="13.5" customHeight="1" hidden="1">
      <c r="A9" s="71">
        <f t="shared" si="2"/>
      </c>
      <c r="B9" s="106"/>
      <c r="D9" s="36"/>
      <c r="F9" s="36"/>
      <c r="G9" s="68">
        <f t="shared" si="0"/>
      </c>
      <c r="H9" s="61"/>
      <c r="I9" s="108">
        <f t="shared" si="1"/>
      </c>
      <c r="J9" s="48" t="s">
        <v>30</v>
      </c>
      <c r="K9" s="48"/>
      <c r="L9" s="48"/>
      <c r="M9" s="48"/>
      <c r="N9" s="115"/>
    </row>
    <row r="10" spans="1:9" s="35" customFormat="1" ht="13.5" customHeight="1" hidden="1">
      <c r="A10" s="71">
        <f t="shared" si="2"/>
      </c>
      <c r="B10" s="106"/>
      <c r="C10" s="31"/>
      <c r="D10" s="36"/>
      <c r="F10" s="36"/>
      <c r="G10" s="68">
        <f t="shared" si="0"/>
      </c>
      <c r="H10" s="61"/>
      <c r="I10" s="108">
        <f t="shared" si="1"/>
      </c>
    </row>
    <row r="11" spans="1:9" s="35" customFormat="1" ht="13.5" customHeight="1" hidden="1">
      <c r="A11" s="71">
        <f t="shared" si="2"/>
      </c>
      <c r="B11" s="106"/>
      <c r="D11" s="36"/>
      <c r="F11" s="36"/>
      <c r="G11" s="68">
        <f t="shared" si="0"/>
      </c>
      <c r="H11" s="61"/>
      <c r="I11" s="108">
        <f t="shared" si="1"/>
      </c>
    </row>
    <row r="12" spans="1:9" s="35" customFormat="1" ht="13.5" customHeight="1">
      <c r="A12" s="71" t="s">
        <v>71</v>
      </c>
      <c r="B12" s="106"/>
      <c r="C12" s="35" t="s">
        <v>155</v>
      </c>
      <c r="D12" s="36">
        <v>98</v>
      </c>
      <c r="E12" s="35" t="s">
        <v>157</v>
      </c>
      <c r="F12" s="36">
        <v>2</v>
      </c>
      <c r="G12" s="68" t="str">
        <f t="shared" si="0"/>
        <v>:</v>
      </c>
      <c r="H12" s="61">
        <v>56.1</v>
      </c>
      <c r="I12" s="108">
        <f t="shared" si="1"/>
        <v>402</v>
      </c>
    </row>
    <row r="13" spans="1:9" s="35" customFormat="1" ht="13.5" customHeight="1">
      <c r="A13" s="71" t="s">
        <v>160</v>
      </c>
      <c r="B13" s="106"/>
      <c r="C13" s="35" t="s">
        <v>153</v>
      </c>
      <c r="D13" s="36">
        <v>96</v>
      </c>
      <c r="E13" s="35" t="s">
        <v>157</v>
      </c>
      <c r="F13" s="36">
        <v>3</v>
      </c>
      <c r="G13" s="68" t="str">
        <f t="shared" si="0"/>
        <v>:</v>
      </c>
      <c r="H13" s="61">
        <v>0.7</v>
      </c>
      <c r="I13" s="108">
        <f t="shared" si="1"/>
        <v>359</v>
      </c>
    </row>
    <row r="14" spans="1:9" s="35" customFormat="1" ht="13.5" customHeight="1">
      <c r="A14" s="71" t="s">
        <v>161</v>
      </c>
      <c r="B14" s="106"/>
      <c r="C14" s="48" t="s">
        <v>141</v>
      </c>
      <c r="D14" s="143">
        <v>98</v>
      </c>
      <c r="E14" s="48" t="s">
        <v>142</v>
      </c>
      <c r="F14" s="143">
        <v>3</v>
      </c>
      <c r="G14" s="146" t="str">
        <f t="shared" si="0"/>
        <v>:</v>
      </c>
      <c r="H14" s="147">
        <v>1.4</v>
      </c>
      <c r="I14" s="145">
        <f t="shared" si="1"/>
        <v>352</v>
      </c>
    </row>
    <row r="15" spans="1:9" s="35" customFormat="1" ht="13.5" customHeight="1">
      <c r="A15" s="71" t="s">
        <v>162</v>
      </c>
      <c r="B15" s="106"/>
      <c r="C15" s="35" t="s">
        <v>154</v>
      </c>
      <c r="D15" s="36">
        <v>98</v>
      </c>
      <c r="E15" s="35" t="s">
        <v>157</v>
      </c>
      <c r="F15" s="36">
        <v>3</v>
      </c>
      <c r="G15" s="68" t="str">
        <f t="shared" si="0"/>
        <v>:</v>
      </c>
      <c r="H15" s="61">
        <v>1.9</v>
      </c>
      <c r="I15" s="108">
        <f t="shared" si="1"/>
        <v>348</v>
      </c>
    </row>
    <row r="16" spans="1:9" s="35" customFormat="1" ht="13.5" customHeight="1">
      <c r="A16" s="71" t="s">
        <v>83</v>
      </c>
      <c r="B16" s="106"/>
      <c r="C16" s="35" t="s">
        <v>147</v>
      </c>
      <c r="D16" s="36">
        <v>97</v>
      </c>
      <c r="E16" s="35" t="s">
        <v>151</v>
      </c>
      <c r="F16" s="36">
        <v>3</v>
      </c>
      <c r="G16" s="68" t="str">
        <f t="shared" si="0"/>
        <v>:</v>
      </c>
      <c r="H16" s="61">
        <v>4.7</v>
      </c>
      <c r="I16" s="108">
        <f t="shared" si="1"/>
        <v>323</v>
      </c>
    </row>
    <row r="17" spans="1:9" s="35" customFormat="1" ht="13.5" customHeight="1">
      <c r="A17" s="71" t="s">
        <v>85</v>
      </c>
      <c r="B17" s="106"/>
      <c r="C17" s="35" t="s">
        <v>148</v>
      </c>
      <c r="D17" s="36">
        <v>98</v>
      </c>
      <c r="E17" s="35" t="s">
        <v>151</v>
      </c>
      <c r="F17" s="36">
        <v>3</v>
      </c>
      <c r="G17" s="68" t="str">
        <f t="shared" si="0"/>
        <v>:</v>
      </c>
      <c r="H17" s="61">
        <v>17.2</v>
      </c>
      <c r="I17" s="108">
        <f t="shared" si="1"/>
        <v>222</v>
      </c>
    </row>
    <row r="18" spans="1:9" s="35" customFormat="1" ht="13.5" customHeight="1">
      <c r="A18" s="71" t="s">
        <v>89</v>
      </c>
      <c r="B18" s="106"/>
      <c r="C18" s="48" t="s">
        <v>143</v>
      </c>
      <c r="D18" s="143">
        <v>96</v>
      </c>
      <c r="E18" s="48" t="s">
        <v>142</v>
      </c>
      <c r="F18" s="143">
        <v>3</v>
      </c>
      <c r="G18" s="146" t="str">
        <f t="shared" si="0"/>
        <v>:</v>
      </c>
      <c r="H18" s="147">
        <v>17.8</v>
      </c>
      <c r="I18" s="145">
        <f t="shared" si="1"/>
        <v>217</v>
      </c>
    </row>
    <row r="19" spans="1:9" s="35" customFormat="1" ht="13.5" customHeight="1">
      <c r="A19" s="71" t="s">
        <v>93</v>
      </c>
      <c r="B19" s="106"/>
      <c r="C19" s="35" t="s">
        <v>156</v>
      </c>
      <c r="D19" s="36">
        <v>97</v>
      </c>
      <c r="E19" s="35" t="s">
        <v>157</v>
      </c>
      <c r="F19" s="36">
        <v>3</v>
      </c>
      <c r="G19" s="68" t="str">
        <f t="shared" si="0"/>
        <v>:</v>
      </c>
      <c r="H19" s="61">
        <v>19.5</v>
      </c>
      <c r="I19" s="108">
        <f t="shared" si="1"/>
        <v>205</v>
      </c>
    </row>
    <row r="20" spans="1:9" s="35" customFormat="1" ht="13.5" customHeight="1">
      <c r="A20" s="71" t="s">
        <v>96</v>
      </c>
      <c r="B20" s="106"/>
      <c r="C20" s="35" t="s">
        <v>149</v>
      </c>
      <c r="D20" s="36">
        <v>97</v>
      </c>
      <c r="E20" s="35" t="s">
        <v>151</v>
      </c>
      <c r="F20" s="36">
        <v>3</v>
      </c>
      <c r="G20" s="68" t="str">
        <f t="shared" si="0"/>
        <v>:</v>
      </c>
      <c r="H20" s="61">
        <v>21.1</v>
      </c>
      <c r="I20" s="108">
        <f t="shared" si="1"/>
        <v>194</v>
      </c>
    </row>
    <row r="21" spans="1:9" s="35" customFormat="1" ht="13.5" customHeight="1">
      <c r="A21" s="71" t="s">
        <v>99</v>
      </c>
      <c r="B21" s="106"/>
      <c r="C21" s="35" t="s">
        <v>150</v>
      </c>
      <c r="D21" s="36">
        <v>97</v>
      </c>
      <c r="E21" s="35" t="s">
        <v>151</v>
      </c>
      <c r="F21" s="36">
        <v>3</v>
      </c>
      <c r="G21" s="68" t="str">
        <f t="shared" si="0"/>
        <v>:</v>
      </c>
      <c r="H21" s="61">
        <v>34.5</v>
      </c>
      <c r="I21" s="108">
        <f t="shared" si="1"/>
        <v>112</v>
      </c>
    </row>
    <row r="22" spans="1:9" s="35" customFormat="1" ht="13.5" customHeight="1">
      <c r="A22" s="71" t="s">
        <v>103</v>
      </c>
      <c r="B22" s="106"/>
      <c r="C22" s="35" t="s">
        <v>146</v>
      </c>
      <c r="D22" s="36">
        <v>97</v>
      </c>
      <c r="E22" s="35" t="s">
        <v>151</v>
      </c>
      <c r="F22" s="36">
        <v>3</v>
      </c>
      <c r="G22" s="68" t="str">
        <f t="shared" si="0"/>
        <v>:</v>
      </c>
      <c r="H22" s="61">
        <v>39.4</v>
      </c>
      <c r="I22" s="108">
        <f t="shared" si="1"/>
        <v>87</v>
      </c>
    </row>
    <row r="23" spans="1:9" s="35" customFormat="1" ht="13.5" customHeight="1">
      <c r="A23" s="71" t="s">
        <v>107</v>
      </c>
      <c r="B23" s="106"/>
      <c r="C23" s="35" t="s">
        <v>133</v>
      </c>
      <c r="D23" s="36">
        <v>97</v>
      </c>
      <c r="E23" s="35" t="s">
        <v>132</v>
      </c>
      <c r="F23" s="36">
        <v>3</v>
      </c>
      <c r="G23" s="68" t="str">
        <f t="shared" si="0"/>
        <v>:</v>
      </c>
      <c r="H23" s="46">
        <v>40.3</v>
      </c>
      <c r="I23" s="108">
        <f t="shared" si="1"/>
        <v>83</v>
      </c>
    </row>
    <row r="24" spans="1:9" s="35" customFormat="1" ht="13.5" customHeight="1">
      <c r="A24" s="71" t="s">
        <v>163</v>
      </c>
      <c r="B24" s="106"/>
      <c r="C24" s="48" t="s">
        <v>144</v>
      </c>
      <c r="D24" s="143">
        <v>98</v>
      </c>
      <c r="E24" s="48" t="s">
        <v>142</v>
      </c>
      <c r="F24" s="143">
        <v>3</v>
      </c>
      <c r="G24" s="146" t="str">
        <f t="shared" si="0"/>
        <v>:</v>
      </c>
      <c r="H24" s="147">
        <v>47.1</v>
      </c>
      <c r="I24" s="145">
        <f t="shared" si="1"/>
        <v>54</v>
      </c>
    </row>
    <row r="25" spans="1:9" s="35" customFormat="1" ht="13.5" customHeight="1">
      <c r="A25" s="71" t="s">
        <v>164</v>
      </c>
      <c r="B25" s="106"/>
      <c r="C25" s="48" t="s">
        <v>145</v>
      </c>
      <c r="D25" s="143">
        <v>96</v>
      </c>
      <c r="E25" s="48" t="s">
        <v>142</v>
      </c>
      <c r="F25" s="143">
        <v>3</v>
      </c>
      <c r="G25" s="146" t="str">
        <f t="shared" si="0"/>
        <v>:</v>
      </c>
      <c r="H25" s="147">
        <v>50.8</v>
      </c>
      <c r="I25" s="145">
        <f t="shared" si="1"/>
        <v>41</v>
      </c>
    </row>
    <row r="26" spans="1:9" s="35" customFormat="1" ht="13.5" customHeight="1">
      <c r="A26" s="71" t="s">
        <v>165</v>
      </c>
      <c r="B26" s="106"/>
      <c r="C26" s="35" t="s">
        <v>134</v>
      </c>
      <c r="D26" s="36">
        <v>98</v>
      </c>
      <c r="E26" s="35" t="s">
        <v>132</v>
      </c>
      <c r="F26" s="36">
        <v>4</v>
      </c>
      <c r="G26" s="68" t="str">
        <f t="shared" si="0"/>
        <v>:</v>
      </c>
      <c r="H26" s="61">
        <v>6.3</v>
      </c>
      <c r="I26" s="108">
        <f t="shared" si="1"/>
        <v>5</v>
      </c>
    </row>
    <row r="27" spans="1:9" s="35" customFormat="1" ht="13.5" customHeight="1">
      <c r="A27" s="71" t="s">
        <v>166</v>
      </c>
      <c r="B27" s="106"/>
      <c r="C27" s="35" t="s">
        <v>135</v>
      </c>
      <c r="D27" s="36">
        <v>98</v>
      </c>
      <c r="E27" s="35" t="s">
        <v>132</v>
      </c>
      <c r="F27" s="36">
        <v>4</v>
      </c>
      <c r="G27" s="68" t="str">
        <f t="shared" si="0"/>
        <v>:</v>
      </c>
      <c r="H27" s="61">
        <v>10.4</v>
      </c>
      <c r="I27" s="108">
        <f t="shared" si="1"/>
        <v>1</v>
      </c>
    </row>
    <row r="28" spans="1:9" s="35" customFormat="1" ht="13.5" customHeight="1">
      <c r="A28" s="71" t="s">
        <v>167</v>
      </c>
      <c r="B28" s="106"/>
      <c r="C28" s="35" t="s">
        <v>131</v>
      </c>
      <c r="D28" s="36">
        <v>99</v>
      </c>
      <c r="E28" s="35" t="s">
        <v>132</v>
      </c>
      <c r="F28" s="36"/>
      <c r="G28" s="68">
        <f t="shared" si="0"/>
      </c>
      <c r="H28" s="61"/>
      <c r="I28" s="108">
        <v>0</v>
      </c>
    </row>
    <row r="29" spans="1:9" s="35" customFormat="1" ht="13.5" customHeight="1">
      <c r="A29" s="71" t="s">
        <v>168</v>
      </c>
      <c r="B29" s="106"/>
      <c r="C29" s="35" t="s">
        <v>152</v>
      </c>
      <c r="D29" s="36">
        <v>99</v>
      </c>
      <c r="E29" s="35" t="s">
        <v>132</v>
      </c>
      <c r="F29" s="36">
        <v>4</v>
      </c>
      <c r="G29" s="68" t="str">
        <f t="shared" si="0"/>
        <v>:</v>
      </c>
      <c r="H29" s="61">
        <v>25.8</v>
      </c>
      <c r="I29" s="108">
        <v>0</v>
      </c>
    </row>
    <row r="30" spans="1:9" s="35" customFormat="1" ht="13.5" customHeight="1">
      <c r="A30" s="71" t="s">
        <v>169</v>
      </c>
      <c r="B30" s="106"/>
      <c r="C30" s="35" t="s">
        <v>138</v>
      </c>
      <c r="D30" s="36">
        <v>99</v>
      </c>
      <c r="E30" s="35" t="s">
        <v>132</v>
      </c>
      <c r="F30" s="36">
        <v>4</v>
      </c>
      <c r="G30" s="68" t="str">
        <f t="shared" si="0"/>
        <v>:</v>
      </c>
      <c r="H30" s="61">
        <v>43.6</v>
      </c>
      <c r="I30" s="108">
        <v>0</v>
      </c>
    </row>
    <row r="31" spans="1:9" s="35" customFormat="1" ht="13.5" customHeight="1">
      <c r="A31" s="71" t="s">
        <v>170</v>
      </c>
      <c r="B31" s="106"/>
      <c r="C31" s="35" t="s">
        <v>136</v>
      </c>
      <c r="D31" s="36">
        <v>99</v>
      </c>
      <c r="E31" s="35" t="s">
        <v>132</v>
      </c>
      <c r="F31" s="36"/>
      <c r="G31" s="68">
        <f t="shared" si="0"/>
      </c>
      <c r="H31" s="61"/>
      <c r="I31" s="108">
        <f aca="true" t="shared" si="3" ref="I31:I51">IF(H31&lt;&gt;"",(INT(POWER(254-(60*F31+H31),1.88)*0.11193)),"")</f>
      </c>
    </row>
    <row r="32" spans="1:9" s="35" customFormat="1" ht="13.5" customHeight="1">
      <c r="A32" s="71" t="s">
        <v>171</v>
      </c>
      <c r="B32" s="106"/>
      <c r="C32" s="35" t="s">
        <v>137</v>
      </c>
      <c r="D32" s="36">
        <v>99</v>
      </c>
      <c r="E32" s="35" t="s">
        <v>132</v>
      </c>
      <c r="F32" s="36"/>
      <c r="G32" s="68">
        <f t="shared" si="0"/>
      </c>
      <c r="H32" s="61"/>
      <c r="I32" s="108">
        <f t="shared" si="3"/>
      </c>
    </row>
    <row r="33" spans="1:9" s="35" customFormat="1" ht="13.5" customHeight="1">
      <c r="A33" s="71" t="s">
        <v>172</v>
      </c>
      <c r="B33" s="106"/>
      <c r="C33" s="35" t="s">
        <v>139</v>
      </c>
      <c r="D33" s="36">
        <v>99</v>
      </c>
      <c r="E33" s="35" t="s">
        <v>132</v>
      </c>
      <c r="F33" s="36"/>
      <c r="G33" s="68">
        <f t="shared" si="0"/>
      </c>
      <c r="H33" s="61"/>
      <c r="I33" s="108">
        <f t="shared" si="3"/>
      </c>
    </row>
    <row r="34" spans="1:9" s="35" customFormat="1" ht="13.5" customHeight="1">
      <c r="A34" s="72" t="s">
        <v>173</v>
      </c>
      <c r="B34" s="107"/>
      <c r="C34" s="35" t="s">
        <v>140</v>
      </c>
      <c r="D34" s="36">
        <v>99</v>
      </c>
      <c r="E34" s="35" t="s">
        <v>132</v>
      </c>
      <c r="F34" s="39"/>
      <c r="G34" s="69">
        <f t="shared" si="0"/>
      </c>
      <c r="H34" s="62"/>
      <c r="I34" s="108">
        <f t="shared" si="3"/>
      </c>
    </row>
    <row r="35" spans="1:9" s="35" customFormat="1" ht="13.5" customHeight="1">
      <c r="A35" s="71">
        <f aca="true" t="shared" si="4" ref="A35:A49">IF(F35&gt;0,(ROW()-3)&amp;".","")</f>
      </c>
      <c r="B35" s="106"/>
      <c r="D35" s="36"/>
      <c r="F35" s="36"/>
      <c r="G35" s="68">
        <f aca="true" t="shared" si="5" ref="G35:G49">IF(H35=0,"",":")</f>
      </c>
      <c r="H35" s="61"/>
      <c r="I35" s="108">
        <f t="shared" si="3"/>
      </c>
    </row>
    <row r="36" spans="1:9" s="35" customFormat="1" ht="13.5" customHeight="1">
      <c r="A36" s="71">
        <f t="shared" si="4"/>
      </c>
      <c r="B36" s="106"/>
      <c r="D36" s="36"/>
      <c r="F36" s="36"/>
      <c r="G36" s="68">
        <f t="shared" si="5"/>
      </c>
      <c r="H36" s="61"/>
      <c r="I36" s="108">
        <f t="shared" si="3"/>
      </c>
    </row>
    <row r="37" spans="1:9" s="35" customFormat="1" ht="13.5" customHeight="1">
      <c r="A37" s="71">
        <f t="shared" si="4"/>
      </c>
      <c r="B37" s="106"/>
      <c r="D37" s="36"/>
      <c r="F37" s="36"/>
      <c r="G37" s="68">
        <f t="shared" si="5"/>
      </c>
      <c r="H37" s="61"/>
      <c r="I37" s="108">
        <f t="shared" si="3"/>
      </c>
    </row>
    <row r="38" spans="1:9" s="35" customFormat="1" ht="13.5" customHeight="1">
      <c r="A38" s="71">
        <f t="shared" si="4"/>
      </c>
      <c r="B38" s="106"/>
      <c r="D38" s="36"/>
      <c r="F38" s="36"/>
      <c r="G38" s="68">
        <f t="shared" si="5"/>
      </c>
      <c r="H38" s="61"/>
      <c r="I38" s="108">
        <f t="shared" si="3"/>
      </c>
    </row>
    <row r="39" spans="1:9" s="35" customFormat="1" ht="13.5" customHeight="1">
      <c r="A39" s="71">
        <f t="shared" si="4"/>
      </c>
      <c r="B39" s="106"/>
      <c r="D39" s="36"/>
      <c r="F39" s="36"/>
      <c r="G39" s="68">
        <f t="shared" si="5"/>
      </c>
      <c r="H39" s="61"/>
      <c r="I39" s="108">
        <f t="shared" si="3"/>
      </c>
    </row>
    <row r="40" spans="1:9" s="35" customFormat="1" ht="13.5" customHeight="1">
      <c r="A40" s="71">
        <f t="shared" si="4"/>
      </c>
      <c r="B40" s="106"/>
      <c r="D40" s="36"/>
      <c r="F40" s="36"/>
      <c r="G40" s="68">
        <f t="shared" si="5"/>
      </c>
      <c r="H40" s="61"/>
      <c r="I40" s="108">
        <f t="shared" si="3"/>
      </c>
    </row>
    <row r="41" spans="1:9" s="35" customFormat="1" ht="13.5" customHeight="1">
      <c r="A41" s="71">
        <f t="shared" si="4"/>
      </c>
      <c r="B41" s="106"/>
      <c r="D41" s="36"/>
      <c r="F41" s="36"/>
      <c r="G41" s="68">
        <f t="shared" si="5"/>
      </c>
      <c r="H41" s="61"/>
      <c r="I41" s="108">
        <f t="shared" si="3"/>
      </c>
    </row>
    <row r="42" spans="1:9" s="35" customFormat="1" ht="13.5" customHeight="1">
      <c r="A42" s="71">
        <f t="shared" si="4"/>
      </c>
      <c r="B42" s="106"/>
      <c r="D42" s="36"/>
      <c r="F42" s="36"/>
      <c r="G42" s="68">
        <f t="shared" si="5"/>
      </c>
      <c r="H42" s="61"/>
      <c r="I42" s="108">
        <f t="shared" si="3"/>
      </c>
    </row>
    <row r="43" spans="1:9" s="35" customFormat="1" ht="13.5" customHeight="1">
      <c r="A43" s="71">
        <f t="shared" si="4"/>
      </c>
      <c r="B43" s="106"/>
      <c r="D43" s="36"/>
      <c r="F43" s="36"/>
      <c r="G43" s="68">
        <f t="shared" si="5"/>
      </c>
      <c r="H43" s="61"/>
      <c r="I43" s="108">
        <f t="shared" si="3"/>
      </c>
    </row>
    <row r="44" spans="1:9" s="35" customFormat="1" ht="13.5" customHeight="1">
      <c r="A44" s="71">
        <f t="shared" si="4"/>
      </c>
      <c r="B44" s="106"/>
      <c r="D44" s="36"/>
      <c r="F44" s="36"/>
      <c r="G44" s="68">
        <f t="shared" si="5"/>
      </c>
      <c r="H44" s="61"/>
      <c r="I44" s="108">
        <f t="shared" si="3"/>
      </c>
    </row>
    <row r="45" spans="1:9" s="35" customFormat="1" ht="13.5" customHeight="1">
      <c r="A45" s="71">
        <f t="shared" si="4"/>
      </c>
      <c r="B45" s="106"/>
      <c r="D45" s="36"/>
      <c r="F45" s="36"/>
      <c r="G45" s="68">
        <f t="shared" si="5"/>
      </c>
      <c r="H45" s="61"/>
      <c r="I45" s="108">
        <f t="shared" si="3"/>
      </c>
    </row>
    <row r="46" spans="1:9" s="35" customFormat="1" ht="13.5" customHeight="1">
      <c r="A46" s="71">
        <f t="shared" si="4"/>
      </c>
      <c r="B46" s="106"/>
      <c r="D46" s="36"/>
      <c r="F46" s="36"/>
      <c r="G46" s="68">
        <f t="shared" si="5"/>
      </c>
      <c r="H46" s="61"/>
      <c r="I46" s="108">
        <f t="shared" si="3"/>
      </c>
    </row>
    <row r="47" spans="1:9" s="35" customFormat="1" ht="13.5" customHeight="1">
      <c r="A47" s="71">
        <f t="shared" si="4"/>
      </c>
      <c r="B47" s="106"/>
      <c r="D47" s="36"/>
      <c r="F47" s="36"/>
      <c r="G47" s="68">
        <f t="shared" si="5"/>
      </c>
      <c r="H47" s="61"/>
      <c r="I47" s="108">
        <f t="shared" si="3"/>
      </c>
    </row>
    <row r="48" spans="1:9" s="35" customFormat="1" ht="13.5" customHeight="1">
      <c r="A48" s="71">
        <f t="shared" si="4"/>
      </c>
      <c r="B48" s="106"/>
      <c r="D48" s="36"/>
      <c r="F48" s="36"/>
      <c r="G48" s="68">
        <f t="shared" si="5"/>
      </c>
      <c r="H48" s="61"/>
      <c r="I48" s="108">
        <f t="shared" si="3"/>
      </c>
    </row>
    <row r="49" spans="1:9" s="35" customFormat="1" ht="13.5" customHeight="1">
      <c r="A49" s="72">
        <f t="shared" si="4"/>
      </c>
      <c r="B49" s="107"/>
      <c r="C49" s="38"/>
      <c r="D49" s="39"/>
      <c r="E49" s="38"/>
      <c r="F49" s="39"/>
      <c r="G49" s="69">
        <f t="shared" si="5"/>
      </c>
      <c r="H49" s="62"/>
      <c r="I49" s="108">
        <f t="shared" si="3"/>
      </c>
    </row>
    <row r="50" spans="1:9" s="35" customFormat="1" ht="13.5" customHeight="1">
      <c r="A50" s="71">
        <f>IF(F50&gt;0,(ROW()-3)&amp;".","")</f>
      </c>
      <c r="B50" s="106"/>
      <c r="D50" s="36"/>
      <c r="F50" s="36"/>
      <c r="G50" s="68">
        <f>IF(H50=0,"",":")</f>
      </c>
      <c r="H50" s="61"/>
      <c r="I50" s="108">
        <f t="shared" si="3"/>
      </c>
    </row>
    <row r="51" spans="1:9" s="35" customFormat="1" ht="13.5" customHeight="1" thickBot="1">
      <c r="A51" s="73" t="str">
        <f>IF(F51&gt;0,(ROW()-3)&amp;".","")</f>
        <v>48.</v>
      </c>
      <c r="B51" s="109"/>
      <c r="C51" s="40"/>
      <c r="D51" s="41"/>
      <c r="E51" s="40"/>
      <c r="F51" s="41">
        <v>3</v>
      </c>
      <c r="G51" s="70" t="str">
        <f>IF(H51=0,"",":")</f>
        <v>:</v>
      </c>
      <c r="H51" s="63">
        <v>55</v>
      </c>
      <c r="I51" s="108">
        <f t="shared" si="3"/>
        <v>28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375" style="0" customWidth="1"/>
    <col min="2" max="2" width="0.875" style="0" customWidth="1"/>
    <col min="3" max="3" width="26.50390625" style="0" customWidth="1"/>
    <col min="4" max="4" width="7.50390625" style="21" customWidth="1"/>
    <col min="5" max="5" width="26.50390625" style="0" customWidth="1"/>
    <col min="6" max="6" width="9.625" style="21" customWidth="1"/>
    <col min="7" max="7" width="10.875" style="21" customWidth="1"/>
  </cols>
  <sheetData>
    <row r="1" ht="12.75">
      <c r="A1" t="s">
        <v>46</v>
      </c>
    </row>
    <row r="2" spans="1:7" s="28" customFormat="1" ht="29.25" customHeight="1">
      <c r="A2" s="23" t="s">
        <v>31</v>
      </c>
      <c r="B2" s="23"/>
      <c r="C2" s="24"/>
      <c r="D2" s="33"/>
      <c r="E2" s="25"/>
      <c r="F2" s="26"/>
      <c r="G2" s="27" t="s">
        <v>47</v>
      </c>
    </row>
    <row r="3" spans="1:7" s="31" customFormat="1" ht="23.25" customHeight="1" thickBot="1">
      <c r="A3" s="29"/>
      <c r="B3" s="105" t="s">
        <v>63</v>
      </c>
      <c r="C3" s="29" t="s">
        <v>22</v>
      </c>
      <c r="D3" s="34" t="s">
        <v>28</v>
      </c>
      <c r="E3" s="29" t="s">
        <v>62</v>
      </c>
      <c r="F3" s="30" t="s">
        <v>23</v>
      </c>
      <c r="G3" s="30" t="s">
        <v>24</v>
      </c>
    </row>
    <row r="4" spans="1:12" s="35" customFormat="1" ht="13.5" customHeight="1">
      <c r="A4" s="71" t="str">
        <f aca="true" t="shared" si="0" ref="A4:A30">IF(F4&gt;0,(ROW()-3)&amp;".","")</f>
        <v>1.</v>
      </c>
      <c r="B4" s="106"/>
      <c r="C4" s="35" t="s">
        <v>148</v>
      </c>
      <c r="D4" s="36">
        <v>98</v>
      </c>
      <c r="E4" s="35" t="s">
        <v>151</v>
      </c>
      <c r="F4" s="36">
        <v>446</v>
      </c>
      <c r="G4" s="108">
        <f aca="true" t="shared" si="1" ref="G4:G22">IF(F4&gt;0,(INT(POWER(F4-210,1.41)*0.188807)),"")</f>
        <v>418</v>
      </c>
      <c r="H4" s="113" t="s">
        <v>65</v>
      </c>
      <c r="I4" s="114"/>
      <c r="J4" s="114"/>
      <c r="K4" s="114"/>
      <c r="L4" s="114"/>
    </row>
    <row r="5" spans="1:12" s="35" customFormat="1" ht="13.5" customHeight="1">
      <c r="A5" s="71" t="str">
        <f t="shared" si="0"/>
        <v>2.</v>
      </c>
      <c r="B5" s="106"/>
      <c r="C5" s="35" t="s">
        <v>147</v>
      </c>
      <c r="D5" s="36">
        <v>97</v>
      </c>
      <c r="E5" s="35" t="s">
        <v>151</v>
      </c>
      <c r="F5" s="36">
        <v>438</v>
      </c>
      <c r="G5" s="108">
        <f t="shared" si="1"/>
        <v>398</v>
      </c>
      <c r="H5" s="114" t="s">
        <v>66</v>
      </c>
      <c r="I5" s="114"/>
      <c r="J5" s="114"/>
      <c r="K5" s="114"/>
      <c r="L5" s="114"/>
    </row>
    <row r="6" spans="1:12" s="35" customFormat="1" ht="13.5" customHeight="1">
      <c r="A6" s="71" t="str">
        <f t="shared" si="0"/>
        <v>3.</v>
      </c>
      <c r="B6" s="106"/>
      <c r="C6" s="35" t="s">
        <v>153</v>
      </c>
      <c r="D6" s="36">
        <v>96</v>
      </c>
      <c r="E6" s="35" t="s">
        <v>157</v>
      </c>
      <c r="F6" s="36">
        <v>437</v>
      </c>
      <c r="G6" s="108">
        <f t="shared" si="1"/>
        <v>396</v>
      </c>
      <c r="H6" s="48" t="s">
        <v>37</v>
      </c>
      <c r="I6" s="48"/>
      <c r="J6" s="48"/>
      <c r="K6" s="48"/>
      <c r="L6" s="115"/>
    </row>
    <row r="7" spans="1:12" s="35" customFormat="1" ht="13.5" customHeight="1">
      <c r="A7" s="71" t="str">
        <f t="shared" si="0"/>
        <v>4.</v>
      </c>
      <c r="B7" s="106"/>
      <c r="C7" s="35" t="s">
        <v>154</v>
      </c>
      <c r="D7" s="36">
        <v>98</v>
      </c>
      <c r="E7" s="35" t="s">
        <v>157</v>
      </c>
      <c r="F7" s="36">
        <v>425</v>
      </c>
      <c r="G7" s="108">
        <f t="shared" si="1"/>
        <v>367</v>
      </c>
      <c r="H7" s="116" t="s">
        <v>67</v>
      </c>
      <c r="I7" s="116"/>
      <c r="J7" s="116"/>
      <c r="K7" s="116"/>
      <c r="L7" s="115"/>
    </row>
    <row r="8" spans="1:12" s="35" customFormat="1" ht="13.5" customHeight="1">
      <c r="A8" s="71" t="str">
        <f t="shared" si="0"/>
        <v>5.</v>
      </c>
      <c r="B8" s="106"/>
      <c r="C8" s="35" t="s">
        <v>155</v>
      </c>
      <c r="D8" s="36">
        <v>98</v>
      </c>
      <c r="E8" s="35" t="s">
        <v>157</v>
      </c>
      <c r="F8" s="36">
        <v>414</v>
      </c>
      <c r="G8" s="108">
        <f t="shared" si="1"/>
        <v>340</v>
      </c>
      <c r="H8" s="116" t="s">
        <v>68</v>
      </c>
      <c r="I8" s="116"/>
      <c r="J8" s="116"/>
      <c r="K8" s="116"/>
      <c r="L8" s="115"/>
    </row>
    <row r="9" spans="1:12" s="35" customFormat="1" ht="13.5" customHeight="1">
      <c r="A9" s="71" t="str">
        <f t="shared" si="0"/>
        <v>6.</v>
      </c>
      <c r="B9" s="106"/>
      <c r="C9" s="35" t="s">
        <v>156</v>
      </c>
      <c r="D9" s="36">
        <v>97</v>
      </c>
      <c r="E9" s="35" t="s">
        <v>157</v>
      </c>
      <c r="F9" s="36">
        <v>400</v>
      </c>
      <c r="G9" s="108">
        <f t="shared" si="1"/>
        <v>308</v>
      </c>
      <c r="H9" s="48" t="s">
        <v>30</v>
      </c>
      <c r="I9" s="48"/>
      <c r="J9" s="48"/>
      <c r="K9" s="48"/>
      <c r="L9" s="115"/>
    </row>
    <row r="10" spans="1:7" s="35" customFormat="1" ht="13.5" customHeight="1">
      <c r="A10" s="71" t="str">
        <f t="shared" si="0"/>
        <v>7.</v>
      </c>
      <c r="B10" s="106"/>
      <c r="C10" s="35" t="s">
        <v>152</v>
      </c>
      <c r="D10" s="36">
        <v>99</v>
      </c>
      <c r="E10" s="35" t="s">
        <v>132</v>
      </c>
      <c r="F10" s="36">
        <v>393</v>
      </c>
      <c r="G10" s="108">
        <f t="shared" si="1"/>
        <v>292</v>
      </c>
    </row>
    <row r="11" spans="1:7" s="35" customFormat="1" ht="13.5" customHeight="1">
      <c r="A11" s="71" t="str">
        <f t="shared" si="0"/>
        <v>8.</v>
      </c>
      <c r="B11" s="106"/>
      <c r="C11" s="48" t="s">
        <v>141</v>
      </c>
      <c r="D11" s="143">
        <v>98</v>
      </c>
      <c r="E11" s="48" t="s">
        <v>142</v>
      </c>
      <c r="F11" s="143">
        <v>393</v>
      </c>
      <c r="G11" s="145">
        <f t="shared" si="1"/>
        <v>292</v>
      </c>
    </row>
    <row r="12" spans="1:7" s="35" customFormat="1" ht="13.5" customHeight="1">
      <c r="A12" s="71" t="str">
        <f t="shared" si="0"/>
        <v>9.</v>
      </c>
      <c r="B12" s="106"/>
      <c r="C12" s="35" t="s">
        <v>146</v>
      </c>
      <c r="D12" s="36">
        <v>97</v>
      </c>
      <c r="E12" s="35" t="s">
        <v>151</v>
      </c>
      <c r="F12" s="36">
        <v>391</v>
      </c>
      <c r="G12" s="108">
        <f t="shared" si="1"/>
        <v>287</v>
      </c>
    </row>
    <row r="13" spans="1:7" s="35" customFormat="1" ht="13.5" customHeight="1">
      <c r="A13" s="71" t="str">
        <f t="shared" si="0"/>
        <v>10.</v>
      </c>
      <c r="B13" s="106"/>
      <c r="C13" s="35" t="s">
        <v>131</v>
      </c>
      <c r="D13" s="36">
        <v>99</v>
      </c>
      <c r="E13" s="35" t="s">
        <v>132</v>
      </c>
      <c r="F13" s="36">
        <v>378</v>
      </c>
      <c r="G13" s="108">
        <f t="shared" si="1"/>
        <v>259</v>
      </c>
    </row>
    <row r="14" spans="1:7" s="35" customFormat="1" ht="13.5" customHeight="1">
      <c r="A14" s="71" t="str">
        <f t="shared" si="0"/>
        <v>11.</v>
      </c>
      <c r="B14" s="106"/>
      <c r="C14" s="35" t="s">
        <v>133</v>
      </c>
      <c r="D14" s="36">
        <v>97</v>
      </c>
      <c r="E14" s="35" t="s">
        <v>132</v>
      </c>
      <c r="F14" s="36">
        <v>373</v>
      </c>
      <c r="G14" s="108">
        <f t="shared" si="1"/>
        <v>248</v>
      </c>
    </row>
    <row r="15" spans="1:7" s="35" customFormat="1" ht="13.5" customHeight="1">
      <c r="A15" s="71" t="str">
        <f t="shared" si="0"/>
        <v>12.</v>
      </c>
      <c r="B15" s="106"/>
      <c r="C15" s="35" t="s">
        <v>138</v>
      </c>
      <c r="D15" s="36">
        <v>99</v>
      </c>
      <c r="E15" s="35" t="s">
        <v>132</v>
      </c>
      <c r="F15" s="36">
        <v>358</v>
      </c>
      <c r="G15" s="108">
        <f t="shared" si="1"/>
        <v>216</v>
      </c>
    </row>
    <row r="16" spans="1:7" s="35" customFormat="1" ht="13.5" customHeight="1">
      <c r="A16" s="71" t="str">
        <f t="shared" si="0"/>
        <v>13.</v>
      </c>
      <c r="B16" s="106"/>
      <c r="C16" s="48" t="s">
        <v>145</v>
      </c>
      <c r="D16" s="143">
        <v>96</v>
      </c>
      <c r="E16" s="48" t="s">
        <v>142</v>
      </c>
      <c r="F16" s="143">
        <v>356</v>
      </c>
      <c r="G16" s="145">
        <f t="shared" si="1"/>
        <v>212</v>
      </c>
    </row>
    <row r="17" spans="1:7" s="35" customFormat="1" ht="13.5" customHeight="1">
      <c r="A17" s="71" t="str">
        <f t="shared" si="0"/>
        <v>14.</v>
      </c>
      <c r="B17" s="106"/>
      <c r="C17" s="35" t="s">
        <v>134</v>
      </c>
      <c r="D17" s="36">
        <v>98</v>
      </c>
      <c r="E17" s="35" t="s">
        <v>132</v>
      </c>
      <c r="F17" s="36">
        <v>350</v>
      </c>
      <c r="G17" s="108">
        <f t="shared" si="1"/>
        <v>200</v>
      </c>
    </row>
    <row r="18" spans="1:7" s="35" customFormat="1" ht="13.5" customHeight="1">
      <c r="A18" s="71" t="str">
        <f t="shared" si="0"/>
        <v>15.</v>
      </c>
      <c r="B18" s="106"/>
      <c r="C18" s="35" t="s">
        <v>149</v>
      </c>
      <c r="D18" s="36">
        <v>97</v>
      </c>
      <c r="E18" s="35" t="s">
        <v>151</v>
      </c>
      <c r="F18" s="36">
        <v>348</v>
      </c>
      <c r="G18" s="108">
        <f t="shared" si="1"/>
        <v>196</v>
      </c>
    </row>
    <row r="19" spans="1:7" s="35" customFormat="1" ht="13.5" customHeight="1">
      <c r="A19" s="71" t="str">
        <f t="shared" si="0"/>
        <v>16.</v>
      </c>
      <c r="B19" s="106"/>
      <c r="C19" s="35" t="s">
        <v>135</v>
      </c>
      <c r="D19" s="36">
        <v>98</v>
      </c>
      <c r="E19" s="35" t="s">
        <v>132</v>
      </c>
      <c r="F19" s="36">
        <v>345</v>
      </c>
      <c r="G19" s="108">
        <f t="shared" si="1"/>
        <v>190</v>
      </c>
    </row>
    <row r="20" spans="1:7" s="35" customFormat="1" ht="13.5" customHeight="1">
      <c r="A20" s="71" t="str">
        <f t="shared" si="0"/>
        <v>17.</v>
      </c>
      <c r="B20" s="106"/>
      <c r="C20" s="48" t="s">
        <v>143</v>
      </c>
      <c r="D20" s="143">
        <v>96</v>
      </c>
      <c r="E20" s="48" t="s">
        <v>142</v>
      </c>
      <c r="F20" s="143">
        <v>342</v>
      </c>
      <c r="G20" s="145">
        <f t="shared" si="1"/>
        <v>184</v>
      </c>
    </row>
    <row r="21" spans="1:7" s="35" customFormat="1" ht="13.5" customHeight="1">
      <c r="A21" s="71" t="str">
        <f t="shared" si="0"/>
        <v>18.</v>
      </c>
      <c r="B21" s="106"/>
      <c r="C21" s="35" t="s">
        <v>150</v>
      </c>
      <c r="D21" s="36">
        <v>97</v>
      </c>
      <c r="E21" s="35" t="s">
        <v>151</v>
      </c>
      <c r="F21" s="36">
        <v>326</v>
      </c>
      <c r="G21" s="108">
        <f t="shared" si="1"/>
        <v>153</v>
      </c>
    </row>
    <row r="22" spans="1:7" s="35" customFormat="1" ht="13.5" customHeight="1">
      <c r="A22" s="71" t="str">
        <f t="shared" si="0"/>
        <v>19.</v>
      </c>
      <c r="B22" s="106"/>
      <c r="C22" s="35" t="s">
        <v>136</v>
      </c>
      <c r="D22" s="36">
        <v>99</v>
      </c>
      <c r="E22" s="35" t="s">
        <v>132</v>
      </c>
      <c r="F22" s="36">
        <v>324</v>
      </c>
      <c r="G22" s="108">
        <f t="shared" si="1"/>
        <v>150</v>
      </c>
    </row>
    <row r="23" spans="1:7" s="35" customFormat="1" ht="13.5" customHeight="1">
      <c r="A23" s="71">
        <f t="shared" si="0"/>
      </c>
      <c r="B23" s="106"/>
      <c r="C23" s="48" t="s">
        <v>144</v>
      </c>
      <c r="D23" s="143">
        <v>98</v>
      </c>
      <c r="E23" s="48" t="s">
        <v>142</v>
      </c>
      <c r="F23" s="143">
        <v>0</v>
      </c>
      <c r="G23" s="145">
        <v>0</v>
      </c>
    </row>
    <row r="24" spans="1:7" s="35" customFormat="1" ht="13.5" customHeight="1">
      <c r="A24" s="71">
        <f t="shared" si="0"/>
      </c>
      <c r="B24" s="106"/>
      <c r="F24" s="36"/>
      <c r="G24" s="108">
        <f aca="true" t="shared" si="2" ref="G24:G51">IF(F24&gt;0,(INT(POWER(F24-210,1.41)*0.188807)),"")</f>
      </c>
    </row>
    <row r="25" spans="1:7" s="35" customFormat="1" ht="13.5" customHeight="1">
      <c r="A25" s="71">
        <f t="shared" si="0"/>
      </c>
      <c r="B25" s="106"/>
      <c r="C25" s="35" t="s">
        <v>137</v>
      </c>
      <c r="D25" s="36">
        <v>99</v>
      </c>
      <c r="E25" s="35" t="s">
        <v>132</v>
      </c>
      <c r="F25" s="36"/>
      <c r="G25" s="108">
        <f t="shared" si="2"/>
      </c>
    </row>
    <row r="26" spans="1:7" s="35" customFormat="1" ht="13.5" customHeight="1">
      <c r="A26" s="71">
        <f t="shared" si="0"/>
      </c>
      <c r="B26" s="106"/>
      <c r="C26" s="35" t="s">
        <v>139</v>
      </c>
      <c r="D26" s="36">
        <v>99</v>
      </c>
      <c r="E26" s="35" t="s">
        <v>132</v>
      </c>
      <c r="F26" s="36"/>
      <c r="G26" s="108">
        <f t="shared" si="2"/>
      </c>
    </row>
    <row r="27" spans="1:7" s="35" customFormat="1" ht="13.5" customHeight="1">
      <c r="A27" s="71">
        <f t="shared" si="0"/>
      </c>
      <c r="B27" s="106"/>
      <c r="C27" s="35" t="s">
        <v>140</v>
      </c>
      <c r="D27" s="36">
        <v>99</v>
      </c>
      <c r="E27" s="35" t="s">
        <v>132</v>
      </c>
      <c r="F27" s="36"/>
      <c r="G27" s="108">
        <f t="shared" si="2"/>
      </c>
    </row>
    <row r="28" spans="1:7" s="35" customFormat="1" ht="13.5" customHeight="1">
      <c r="A28" s="71">
        <f t="shared" si="0"/>
      </c>
      <c r="B28" s="106"/>
      <c r="D28" s="36"/>
      <c r="F28" s="36"/>
      <c r="G28" s="108">
        <f t="shared" si="2"/>
      </c>
    </row>
    <row r="29" spans="1:7" s="35" customFormat="1" ht="13.5" customHeight="1">
      <c r="A29" s="71">
        <f t="shared" si="0"/>
      </c>
      <c r="B29" s="106"/>
      <c r="C29" s="31"/>
      <c r="D29" s="36"/>
      <c r="F29" s="36"/>
      <c r="G29" s="108">
        <f t="shared" si="2"/>
      </c>
    </row>
    <row r="30" spans="1:7" s="35" customFormat="1" ht="13.5" customHeight="1">
      <c r="A30" s="71">
        <f t="shared" si="0"/>
      </c>
      <c r="B30" s="106"/>
      <c r="D30" s="36"/>
      <c r="F30" s="36"/>
      <c r="G30" s="108">
        <f t="shared" si="2"/>
      </c>
    </row>
    <row r="31" spans="1:7" s="35" customFormat="1" ht="13.5" customHeight="1">
      <c r="A31" s="71">
        <f aca="true" t="shared" si="3" ref="A31:A38">IF(F31&gt;0,(ROW()-3)&amp;".","")</f>
      </c>
      <c r="B31" s="106"/>
      <c r="D31" s="36"/>
      <c r="F31" s="36"/>
      <c r="G31" s="108">
        <f t="shared" si="2"/>
      </c>
    </row>
    <row r="32" spans="1:7" s="35" customFormat="1" ht="13.5" customHeight="1">
      <c r="A32" s="71">
        <f t="shared" si="3"/>
      </c>
      <c r="B32" s="106"/>
      <c r="D32" s="36"/>
      <c r="F32" s="36"/>
      <c r="G32" s="108">
        <f t="shared" si="2"/>
      </c>
    </row>
    <row r="33" spans="1:7" s="35" customFormat="1" ht="13.5" customHeight="1">
      <c r="A33" s="71">
        <f t="shared" si="3"/>
      </c>
      <c r="B33" s="106"/>
      <c r="D33" s="36"/>
      <c r="F33" s="36"/>
      <c r="G33" s="108">
        <f t="shared" si="2"/>
      </c>
    </row>
    <row r="34" spans="1:7" s="35" customFormat="1" ht="13.5" customHeight="1">
      <c r="A34" s="72">
        <f t="shared" si="3"/>
      </c>
      <c r="B34" s="107"/>
      <c r="C34" s="38"/>
      <c r="D34" s="39"/>
      <c r="E34" s="38"/>
      <c r="F34" s="39"/>
      <c r="G34" s="108">
        <f t="shared" si="2"/>
      </c>
    </row>
    <row r="35" spans="1:7" s="35" customFormat="1" ht="13.5" customHeight="1">
      <c r="A35" s="71">
        <f t="shared" si="3"/>
      </c>
      <c r="B35" s="106"/>
      <c r="D35" s="36"/>
      <c r="F35" s="36"/>
      <c r="G35" s="108">
        <f t="shared" si="2"/>
      </c>
    </row>
    <row r="36" spans="1:7" s="35" customFormat="1" ht="13.5" customHeight="1">
      <c r="A36" s="71">
        <f t="shared" si="3"/>
      </c>
      <c r="B36" s="106"/>
      <c r="D36" s="36"/>
      <c r="F36" s="36"/>
      <c r="G36" s="108">
        <f t="shared" si="2"/>
      </c>
    </row>
    <row r="37" spans="1:7" s="35" customFormat="1" ht="13.5" customHeight="1">
      <c r="A37" s="71">
        <f t="shared" si="3"/>
      </c>
      <c r="B37" s="106"/>
      <c r="D37" s="36"/>
      <c r="F37" s="36"/>
      <c r="G37" s="108">
        <f t="shared" si="2"/>
      </c>
    </row>
    <row r="38" spans="1:7" s="35" customFormat="1" ht="13.5" customHeight="1">
      <c r="A38" s="71">
        <f t="shared" si="3"/>
      </c>
      <c r="B38" s="106"/>
      <c r="D38" s="36"/>
      <c r="F38" s="36"/>
      <c r="G38" s="108">
        <f t="shared" si="2"/>
      </c>
    </row>
    <row r="39" spans="1:7" s="35" customFormat="1" ht="13.5" customHeight="1">
      <c r="A39" s="71">
        <f aca="true" t="shared" si="4" ref="A39:A51">IF(F39&gt;0,(ROW()-3)&amp;".","")</f>
      </c>
      <c r="B39" s="106"/>
      <c r="D39" s="36"/>
      <c r="F39" s="36"/>
      <c r="G39" s="108">
        <f t="shared" si="2"/>
      </c>
    </row>
    <row r="40" spans="1:7" s="35" customFormat="1" ht="13.5" customHeight="1">
      <c r="A40" s="71">
        <f t="shared" si="4"/>
      </c>
      <c r="B40" s="106"/>
      <c r="D40" s="36"/>
      <c r="F40" s="36"/>
      <c r="G40" s="108">
        <f t="shared" si="2"/>
      </c>
    </row>
    <row r="41" spans="1:7" s="35" customFormat="1" ht="13.5" customHeight="1">
      <c r="A41" s="71">
        <f t="shared" si="4"/>
      </c>
      <c r="B41" s="106"/>
      <c r="D41" s="36"/>
      <c r="F41" s="36"/>
      <c r="G41" s="108">
        <f t="shared" si="2"/>
      </c>
    </row>
    <row r="42" spans="1:7" s="35" customFormat="1" ht="13.5" customHeight="1">
      <c r="A42" s="71">
        <f t="shared" si="4"/>
      </c>
      <c r="B42" s="106"/>
      <c r="D42" s="36"/>
      <c r="F42" s="36"/>
      <c r="G42" s="108">
        <f t="shared" si="2"/>
      </c>
    </row>
    <row r="43" spans="1:7" s="35" customFormat="1" ht="13.5" customHeight="1">
      <c r="A43" s="71">
        <f t="shared" si="4"/>
      </c>
      <c r="B43" s="106"/>
      <c r="D43" s="36"/>
      <c r="F43" s="36"/>
      <c r="G43" s="108">
        <f t="shared" si="2"/>
      </c>
    </row>
    <row r="44" spans="1:7" s="35" customFormat="1" ht="13.5" customHeight="1">
      <c r="A44" s="71">
        <f t="shared" si="4"/>
      </c>
      <c r="B44" s="106"/>
      <c r="D44" s="36"/>
      <c r="F44" s="36"/>
      <c r="G44" s="108">
        <f t="shared" si="2"/>
      </c>
    </row>
    <row r="45" spans="1:7" s="35" customFormat="1" ht="13.5" customHeight="1">
      <c r="A45" s="71">
        <f t="shared" si="4"/>
      </c>
      <c r="B45" s="106"/>
      <c r="D45" s="36"/>
      <c r="F45" s="36"/>
      <c r="G45" s="108">
        <f t="shared" si="2"/>
      </c>
    </row>
    <row r="46" spans="1:7" s="35" customFormat="1" ht="13.5" customHeight="1">
      <c r="A46" s="71">
        <f t="shared" si="4"/>
      </c>
      <c r="B46" s="106"/>
      <c r="D46" s="36"/>
      <c r="F46" s="36"/>
      <c r="G46" s="108">
        <f t="shared" si="2"/>
      </c>
    </row>
    <row r="47" spans="1:7" s="35" customFormat="1" ht="13.5" customHeight="1">
      <c r="A47" s="71">
        <f t="shared" si="4"/>
      </c>
      <c r="B47" s="106"/>
      <c r="D47" s="36"/>
      <c r="F47" s="36"/>
      <c r="G47" s="108">
        <f t="shared" si="2"/>
      </c>
    </row>
    <row r="48" spans="1:7" s="35" customFormat="1" ht="13.5" customHeight="1">
      <c r="A48" s="71">
        <f t="shared" si="4"/>
      </c>
      <c r="B48" s="106"/>
      <c r="D48" s="36"/>
      <c r="F48" s="36"/>
      <c r="G48" s="108">
        <f t="shared" si="2"/>
      </c>
    </row>
    <row r="49" spans="1:7" s="35" customFormat="1" ht="13.5" customHeight="1">
      <c r="A49" s="71">
        <f t="shared" si="4"/>
      </c>
      <c r="B49" s="106"/>
      <c r="D49" s="36"/>
      <c r="F49" s="36"/>
      <c r="G49" s="108">
        <f t="shared" si="2"/>
      </c>
    </row>
    <row r="50" spans="1:7" s="35" customFormat="1" ht="13.5" customHeight="1">
      <c r="A50" s="71">
        <f t="shared" si="4"/>
      </c>
      <c r="B50" s="106"/>
      <c r="D50" s="36"/>
      <c r="F50" s="36"/>
      <c r="G50" s="108">
        <f t="shared" si="2"/>
      </c>
    </row>
    <row r="51" spans="1:7" s="35" customFormat="1" ht="13.5" customHeight="1">
      <c r="A51" s="72" t="str">
        <f t="shared" si="4"/>
        <v>48.</v>
      </c>
      <c r="B51" s="107"/>
      <c r="C51" s="38"/>
      <c r="D51" s="39"/>
      <c r="E51" s="38"/>
      <c r="F51" s="39">
        <v>555</v>
      </c>
      <c r="G51" s="108">
        <f t="shared" si="2"/>
        <v>715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L51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375" style="0" customWidth="1"/>
    <col min="2" max="2" width="1.00390625" style="0" customWidth="1"/>
    <col min="3" max="3" width="26.50390625" style="0" customWidth="1"/>
    <col min="4" max="4" width="7.375" style="21" customWidth="1"/>
    <col min="5" max="5" width="26.50390625" style="0" customWidth="1"/>
    <col min="6" max="6" width="9.375" style="54" customWidth="1"/>
    <col min="7" max="7" width="9.125" style="21" customWidth="1"/>
  </cols>
  <sheetData>
    <row r="2" spans="1:7" s="28" customFormat="1" ht="29.25" customHeight="1">
      <c r="A2" s="23" t="s">
        <v>31</v>
      </c>
      <c r="B2" s="23"/>
      <c r="C2" s="24"/>
      <c r="D2" s="33"/>
      <c r="E2" s="25"/>
      <c r="F2" s="52"/>
      <c r="G2" s="27" t="s">
        <v>48</v>
      </c>
    </row>
    <row r="3" spans="1:7" s="31" customFormat="1" ht="23.25" customHeight="1" thickBot="1">
      <c r="A3" s="29"/>
      <c r="B3" s="105" t="s">
        <v>63</v>
      </c>
      <c r="C3" s="29" t="s">
        <v>22</v>
      </c>
      <c r="D3" s="34" t="s">
        <v>28</v>
      </c>
      <c r="E3" s="29" t="s">
        <v>62</v>
      </c>
      <c r="F3" s="53" t="s">
        <v>23</v>
      </c>
      <c r="G3" s="30" t="s">
        <v>24</v>
      </c>
    </row>
    <row r="4" spans="1:12" s="31" customFormat="1" ht="13.5" customHeight="1">
      <c r="A4" s="71" t="str">
        <f aca="true" t="shared" si="0" ref="A4:A34">IF(F4&gt;0,(ROW()-3)&amp;".","")</f>
        <v>1.</v>
      </c>
      <c r="B4" s="106"/>
      <c r="C4" s="35" t="s">
        <v>147</v>
      </c>
      <c r="D4" s="36">
        <v>97</v>
      </c>
      <c r="E4" s="35" t="s">
        <v>151</v>
      </c>
      <c r="F4" s="55">
        <v>10.83</v>
      </c>
      <c r="G4" s="108">
        <f aca="true" t="shared" si="1" ref="G4:G51">IF(F4&gt;0,(INT(POWER(F4-1.5,1.05)*56.0211)),"")</f>
        <v>584</v>
      </c>
      <c r="H4" s="113" t="s">
        <v>65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/>
      <c r="C5" s="35" t="s">
        <v>153</v>
      </c>
      <c r="D5" s="36">
        <v>96</v>
      </c>
      <c r="E5" s="35" t="s">
        <v>157</v>
      </c>
      <c r="F5" s="55">
        <v>9.75</v>
      </c>
      <c r="G5" s="108">
        <f t="shared" si="1"/>
        <v>513</v>
      </c>
      <c r="H5" s="114" t="s">
        <v>66</v>
      </c>
      <c r="I5" s="114"/>
      <c r="J5" s="114"/>
      <c r="K5" s="114"/>
      <c r="L5" s="114"/>
    </row>
    <row r="6" spans="1:12" s="31" customFormat="1" ht="13.5" customHeight="1">
      <c r="A6" s="71" t="str">
        <f t="shared" si="0"/>
        <v>3.</v>
      </c>
      <c r="B6" s="106"/>
      <c r="C6" s="35" t="s">
        <v>134</v>
      </c>
      <c r="D6" s="36">
        <v>98</v>
      </c>
      <c r="E6" s="35" t="s">
        <v>132</v>
      </c>
      <c r="F6" s="55">
        <v>9.4</v>
      </c>
      <c r="G6" s="108">
        <f t="shared" si="1"/>
        <v>490</v>
      </c>
      <c r="H6" s="48" t="s">
        <v>37</v>
      </c>
      <c r="I6" s="48"/>
      <c r="J6" s="48"/>
      <c r="K6" s="48"/>
      <c r="L6" s="115"/>
    </row>
    <row r="7" spans="1:12" s="31" customFormat="1" ht="13.5" customHeight="1">
      <c r="A7" s="71" t="str">
        <f t="shared" si="0"/>
        <v>4.</v>
      </c>
      <c r="B7" s="106"/>
      <c r="C7" s="35" t="s">
        <v>149</v>
      </c>
      <c r="D7" s="36">
        <v>97</v>
      </c>
      <c r="E7" s="35" t="s">
        <v>151</v>
      </c>
      <c r="F7" s="55">
        <v>8.96</v>
      </c>
      <c r="G7" s="108">
        <f t="shared" si="1"/>
        <v>462</v>
      </c>
      <c r="H7" s="116" t="s">
        <v>67</v>
      </c>
      <c r="I7" s="116"/>
      <c r="J7" s="116"/>
      <c r="K7" s="116"/>
      <c r="L7" s="115"/>
    </row>
    <row r="8" spans="1:12" s="31" customFormat="1" ht="13.5" customHeight="1">
      <c r="A8" s="71" t="str">
        <f t="shared" si="0"/>
        <v>5.</v>
      </c>
      <c r="B8" s="106"/>
      <c r="C8" s="35" t="s">
        <v>138</v>
      </c>
      <c r="D8" s="36">
        <v>99</v>
      </c>
      <c r="E8" s="35" t="s">
        <v>132</v>
      </c>
      <c r="F8" s="55">
        <v>8.49</v>
      </c>
      <c r="G8" s="108">
        <f t="shared" si="1"/>
        <v>431</v>
      </c>
      <c r="H8" s="116" t="s">
        <v>68</v>
      </c>
      <c r="I8" s="116"/>
      <c r="J8" s="116"/>
      <c r="K8" s="116"/>
      <c r="L8" s="115"/>
    </row>
    <row r="9" spans="1:12" s="31" customFormat="1" ht="13.5" customHeight="1">
      <c r="A9" s="71" t="str">
        <f t="shared" si="0"/>
        <v>6.</v>
      </c>
      <c r="B9" s="106"/>
      <c r="C9" s="35" t="s">
        <v>156</v>
      </c>
      <c r="D9" s="36">
        <v>97</v>
      </c>
      <c r="E9" s="35" t="s">
        <v>157</v>
      </c>
      <c r="F9" s="55">
        <v>8.48</v>
      </c>
      <c r="G9" s="108">
        <f t="shared" si="1"/>
        <v>430</v>
      </c>
      <c r="H9" s="48" t="s">
        <v>30</v>
      </c>
      <c r="I9" s="48"/>
      <c r="J9" s="48"/>
      <c r="K9" s="48"/>
      <c r="L9" s="115"/>
    </row>
    <row r="10" spans="1:7" s="31" customFormat="1" ht="13.5" customHeight="1">
      <c r="A10" s="71" t="str">
        <f t="shared" si="0"/>
        <v>7.</v>
      </c>
      <c r="B10" s="106"/>
      <c r="C10" s="48" t="s">
        <v>145</v>
      </c>
      <c r="D10" s="143">
        <v>96</v>
      </c>
      <c r="E10" s="48" t="s">
        <v>142</v>
      </c>
      <c r="F10" s="148">
        <v>8.22</v>
      </c>
      <c r="G10" s="145">
        <f t="shared" si="1"/>
        <v>414</v>
      </c>
    </row>
    <row r="11" spans="1:7" s="31" customFormat="1" ht="13.5" customHeight="1">
      <c r="A11" s="71" t="str">
        <f t="shared" si="0"/>
        <v>8.</v>
      </c>
      <c r="B11" s="106"/>
      <c r="C11" s="35" t="s">
        <v>148</v>
      </c>
      <c r="D11" s="36">
        <v>98</v>
      </c>
      <c r="E11" s="35" t="s">
        <v>151</v>
      </c>
      <c r="F11" s="55">
        <v>8.22</v>
      </c>
      <c r="G11" s="108">
        <f t="shared" si="1"/>
        <v>414</v>
      </c>
    </row>
    <row r="12" spans="1:7" s="31" customFormat="1" ht="13.5" customHeight="1">
      <c r="A12" s="71" t="str">
        <f t="shared" si="0"/>
        <v>9.</v>
      </c>
      <c r="B12" s="106">
        <v>22</v>
      </c>
      <c r="C12" s="35" t="s">
        <v>131</v>
      </c>
      <c r="D12" s="36">
        <v>99</v>
      </c>
      <c r="E12" s="35" t="s">
        <v>132</v>
      </c>
      <c r="F12" s="55">
        <v>8.19</v>
      </c>
      <c r="G12" s="108">
        <f t="shared" si="1"/>
        <v>412</v>
      </c>
    </row>
    <row r="13" spans="1:7" s="31" customFormat="1" ht="13.5" customHeight="1">
      <c r="A13" s="71" t="str">
        <f t="shared" si="0"/>
        <v>10.</v>
      </c>
      <c r="B13" s="106"/>
      <c r="C13" s="35" t="s">
        <v>154</v>
      </c>
      <c r="D13" s="36">
        <v>98</v>
      </c>
      <c r="E13" s="35" t="s">
        <v>157</v>
      </c>
      <c r="F13" s="55">
        <v>8.02</v>
      </c>
      <c r="G13" s="108">
        <f t="shared" si="1"/>
        <v>401</v>
      </c>
    </row>
    <row r="14" spans="1:7" s="31" customFormat="1" ht="13.5" customHeight="1">
      <c r="A14" s="71" t="str">
        <f t="shared" si="0"/>
        <v>11.</v>
      </c>
      <c r="B14" s="106"/>
      <c r="C14" s="48" t="s">
        <v>144</v>
      </c>
      <c r="D14" s="143">
        <v>98</v>
      </c>
      <c r="E14" s="48" t="s">
        <v>142</v>
      </c>
      <c r="F14" s="148">
        <v>7.98</v>
      </c>
      <c r="G14" s="145">
        <f t="shared" si="1"/>
        <v>398</v>
      </c>
    </row>
    <row r="15" spans="1:7" s="31" customFormat="1" ht="13.5" customHeight="1">
      <c r="A15" s="71" t="str">
        <f t="shared" si="0"/>
        <v>12.</v>
      </c>
      <c r="B15" s="106"/>
      <c r="C15" s="35" t="s">
        <v>155</v>
      </c>
      <c r="D15" s="36">
        <v>98</v>
      </c>
      <c r="E15" s="35" t="s">
        <v>157</v>
      </c>
      <c r="F15" s="55">
        <v>7.85</v>
      </c>
      <c r="G15" s="108">
        <f t="shared" si="1"/>
        <v>390</v>
      </c>
    </row>
    <row r="16" spans="1:7" s="31" customFormat="1" ht="13.5" customHeight="1">
      <c r="A16" s="71" t="str">
        <f t="shared" si="0"/>
        <v>13.</v>
      </c>
      <c r="B16" s="106"/>
      <c r="C16" s="35" t="s">
        <v>146</v>
      </c>
      <c r="D16" s="36">
        <v>97</v>
      </c>
      <c r="E16" s="35" t="s">
        <v>151</v>
      </c>
      <c r="F16" s="55">
        <v>7.81</v>
      </c>
      <c r="G16" s="108">
        <f t="shared" si="1"/>
        <v>387</v>
      </c>
    </row>
    <row r="17" spans="1:7" s="31" customFormat="1" ht="13.5" customHeight="1">
      <c r="A17" s="71" t="str">
        <f t="shared" si="0"/>
        <v>14.</v>
      </c>
      <c r="B17" s="106">
        <v>33</v>
      </c>
      <c r="C17" s="35" t="s">
        <v>133</v>
      </c>
      <c r="D17" s="36">
        <v>97</v>
      </c>
      <c r="E17" s="35" t="s">
        <v>132</v>
      </c>
      <c r="F17" s="55">
        <v>7.27</v>
      </c>
      <c r="G17" s="108">
        <f t="shared" si="1"/>
        <v>352</v>
      </c>
    </row>
    <row r="18" spans="1:7" s="31" customFormat="1" ht="13.5" customHeight="1">
      <c r="A18" s="71" t="str">
        <f t="shared" si="0"/>
        <v>15.</v>
      </c>
      <c r="B18" s="106"/>
      <c r="C18" s="48" t="s">
        <v>143</v>
      </c>
      <c r="D18" s="143">
        <v>96</v>
      </c>
      <c r="E18" s="48" t="s">
        <v>142</v>
      </c>
      <c r="F18" s="148">
        <v>7.24</v>
      </c>
      <c r="G18" s="145">
        <f t="shared" si="1"/>
        <v>350</v>
      </c>
    </row>
    <row r="19" spans="1:7" s="31" customFormat="1" ht="13.5" customHeight="1">
      <c r="A19" s="71" t="str">
        <f t="shared" si="0"/>
        <v>16.</v>
      </c>
      <c r="B19" s="106"/>
      <c r="C19" s="48" t="s">
        <v>141</v>
      </c>
      <c r="D19" s="143">
        <v>98</v>
      </c>
      <c r="E19" s="48" t="s">
        <v>142</v>
      </c>
      <c r="F19" s="148">
        <v>7.1</v>
      </c>
      <c r="G19" s="145">
        <f t="shared" si="1"/>
        <v>341</v>
      </c>
    </row>
    <row r="20" spans="1:7" s="31" customFormat="1" ht="13.5" customHeight="1">
      <c r="A20" s="71" t="str">
        <f t="shared" si="0"/>
        <v>17.</v>
      </c>
      <c r="B20" s="106">
        <v>44</v>
      </c>
      <c r="C20" s="35" t="s">
        <v>152</v>
      </c>
      <c r="D20" s="36">
        <v>99</v>
      </c>
      <c r="E20" s="35" t="s">
        <v>132</v>
      </c>
      <c r="F20" s="55">
        <v>7.08</v>
      </c>
      <c r="G20" s="108">
        <f t="shared" si="1"/>
        <v>340</v>
      </c>
    </row>
    <row r="21" spans="1:7" s="31" customFormat="1" ht="13.5" customHeight="1">
      <c r="A21" s="71" t="str">
        <f t="shared" si="0"/>
        <v>18.</v>
      </c>
      <c r="B21" s="106"/>
      <c r="C21" s="35" t="s">
        <v>150</v>
      </c>
      <c r="D21" s="36">
        <v>97</v>
      </c>
      <c r="E21" s="35" t="s">
        <v>151</v>
      </c>
      <c r="F21" s="55">
        <v>7.07</v>
      </c>
      <c r="G21" s="108">
        <f t="shared" si="1"/>
        <v>340</v>
      </c>
    </row>
    <row r="22" spans="1:7" s="31" customFormat="1" ht="13.5" customHeight="1">
      <c r="A22" s="71" t="str">
        <f t="shared" si="0"/>
        <v>19.</v>
      </c>
      <c r="B22" s="106"/>
      <c r="C22" s="35" t="s">
        <v>135</v>
      </c>
      <c r="D22" s="36">
        <v>98</v>
      </c>
      <c r="E22" s="35" t="s">
        <v>132</v>
      </c>
      <c r="F22" s="55">
        <v>6.45</v>
      </c>
      <c r="G22" s="108">
        <f t="shared" si="1"/>
        <v>300</v>
      </c>
    </row>
    <row r="23" spans="1:7" s="31" customFormat="1" ht="13.5" customHeight="1">
      <c r="A23" s="71" t="str">
        <f t="shared" si="0"/>
        <v>20.</v>
      </c>
      <c r="B23" s="106"/>
      <c r="C23" s="35" t="s">
        <v>136</v>
      </c>
      <c r="D23" s="36">
        <v>99</v>
      </c>
      <c r="E23" s="35" t="s">
        <v>132</v>
      </c>
      <c r="F23" s="55">
        <v>6.16</v>
      </c>
      <c r="G23" s="108">
        <f t="shared" si="1"/>
        <v>281</v>
      </c>
    </row>
    <row r="24" spans="1:7" s="31" customFormat="1" ht="13.5" customHeight="1">
      <c r="A24" s="71">
        <f t="shared" si="0"/>
      </c>
      <c r="B24" s="106"/>
      <c r="C24" s="35"/>
      <c r="D24" s="35"/>
      <c r="E24" s="35"/>
      <c r="F24" s="55"/>
      <c r="G24" s="108">
        <f t="shared" si="1"/>
      </c>
    </row>
    <row r="25" spans="1:7" s="31" customFormat="1" ht="13.5" customHeight="1">
      <c r="A25" s="71">
        <f t="shared" si="0"/>
      </c>
      <c r="B25" s="106"/>
      <c r="C25" s="35" t="s">
        <v>137</v>
      </c>
      <c r="D25" s="36">
        <v>99</v>
      </c>
      <c r="E25" s="35" t="s">
        <v>132</v>
      </c>
      <c r="F25" s="55"/>
      <c r="G25" s="108">
        <f t="shared" si="1"/>
      </c>
    </row>
    <row r="26" spans="1:7" s="31" customFormat="1" ht="13.5" customHeight="1">
      <c r="A26" s="71">
        <f t="shared" si="0"/>
      </c>
      <c r="B26" s="106"/>
      <c r="C26" s="35" t="s">
        <v>139</v>
      </c>
      <c r="D26" s="36">
        <v>99</v>
      </c>
      <c r="E26" s="35" t="s">
        <v>132</v>
      </c>
      <c r="F26" s="55"/>
      <c r="G26" s="108">
        <f t="shared" si="1"/>
      </c>
    </row>
    <row r="27" spans="1:7" s="31" customFormat="1" ht="13.5" customHeight="1">
      <c r="A27" s="71">
        <f t="shared" si="0"/>
      </c>
      <c r="B27" s="106"/>
      <c r="C27" s="35" t="s">
        <v>140</v>
      </c>
      <c r="D27" s="36">
        <v>99</v>
      </c>
      <c r="E27" s="35" t="s">
        <v>132</v>
      </c>
      <c r="F27" s="55"/>
      <c r="G27" s="108">
        <f t="shared" si="1"/>
      </c>
    </row>
    <row r="28" spans="1:7" s="31" customFormat="1" ht="13.5" customHeight="1">
      <c r="A28" s="71">
        <f t="shared" si="0"/>
      </c>
      <c r="B28" s="106"/>
      <c r="C28" s="35"/>
      <c r="D28" s="36"/>
      <c r="E28" s="35"/>
      <c r="F28" s="55"/>
      <c r="G28" s="108">
        <f t="shared" si="1"/>
      </c>
    </row>
    <row r="29" spans="1:7" s="31" customFormat="1" ht="13.5" customHeight="1">
      <c r="A29" s="71">
        <f t="shared" si="0"/>
      </c>
      <c r="B29" s="106"/>
      <c r="D29" s="36"/>
      <c r="E29" s="35"/>
      <c r="F29" s="55"/>
      <c r="G29" s="108">
        <f t="shared" si="1"/>
      </c>
    </row>
    <row r="30" spans="1:7" s="31" customFormat="1" ht="13.5" customHeight="1">
      <c r="A30" s="71">
        <f t="shared" si="0"/>
      </c>
      <c r="B30" s="106"/>
      <c r="C30" s="35"/>
      <c r="D30" s="36"/>
      <c r="E30" s="35"/>
      <c r="F30" s="55"/>
      <c r="G30" s="108">
        <f t="shared" si="1"/>
      </c>
    </row>
    <row r="31" spans="1:7" s="31" customFormat="1" ht="13.5" customHeight="1">
      <c r="A31" s="71">
        <f t="shared" si="0"/>
      </c>
      <c r="B31" s="106"/>
      <c r="C31" s="35"/>
      <c r="D31" s="36"/>
      <c r="E31" s="35"/>
      <c r="F31" s="55"/>
      <c r="G31" s="108">
        <f t="shared" si="1"/>
      </c>
    </row>
    <row r="32" spans="1:7" s="31" customFormat="1" ht="13.5" customHeight="1">
      <c r="A32" s="71">
        <f t="shared" si="0"/>
      </c>
      <c r="B32" s="106"/>
      <c r="C32" s="35"/>
      <c r="D32" s="36"/>
      <c r="E32" s="35"/>
      <c r="F32" s="55"/>
      <c r="G32" s="108">
        <f t="shared" si="1"/>
      </c>
    </row>
    <row r="33" spans="1:7" s="31" customFormat="1" ht="13.5" customHeight="1">
      <c r="A33" s="71">
        <f t="shared" si="0"/>
      </c>
      <c r="B33" s="106"/>
      <c r="C33" s="35"/>
      <c r="D33" s="36"/>
      <c r="E33" s="35"/>
      <c r="F33" s="55"/>
      <c r="G33" s="108">
        <f t="shared" si="1"/>
      </c>
    </row>
    <row r="34" spans="1:7" s="31" customFormat="1" ht="13.5" customHeight="1">
      <c r="A34" s="72">
        <f t="shared" si="0"/>
      </c>
      <c r="B34" s="107"/>
      <c r="C34" s="38"/>
      <c r="D34" s="39"/>
      <c r="E34" s="38"/>
      <c r="F34" s="56"/>
      <c r="G34" s="108">
        <f t="shared" si="1"/>
      </c>
    </row>
    <row r="35" spans="1:7" s="31" customFormat="1" ht="13.5" customHeight="1">
      <c r="A35" s="71">
        <f aca="true" t="shared" si="2" ref="A35:A51">IF(F35&gt;0,(ROW()-3)&amp;".","")</f>
      </c>
      <c r="B35" s="106"/>
      <c r="C35" s="35"/>
      <c r="D35" s="36"/>
      <c r="E35" s="35"/>
      <c r="F35" s="55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55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55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55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55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55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55"/>
      <c r="G41" s="108">
        <f t="shared" si="1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55"/>
      <c r="G42" s="108">
        <f t="shared" si="1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55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55"/>
      <c r="G44" s="108">
        <f t="shared" si="1"/>
      </c>
    </row>
    <row r="45" spans="1:7" s="31" customFormat="1" ht="13.5" customHeight="1">
      <c r="A45" s="71">
        <f t="shared" si="2"/>
      </c>
      <c r="B45" s="106"/>
      <c r="C45" s="35"/>
      <c r="D45" s="36"/>
      <c r="E45" s="35"/>
      <c r="F45" s="55"/>
      <c r="G45" s="108">
        <f t="shared" si="1"/>
      </c>
    </row>
    <row r="46" spans="1:7" s="31" customFormat="1" ht="13.5" customHeight="1">
      <c r="A46" s="71">
        <f t="shared" si="2"/>
      </c>
      <c r="B46" s="106"/>
      <c r="C46" s="35"/>
      <c r="D46" s="36"/>
      <c r="E46" s="35"/>
      <c r="F46" s="55"/>
      <c r="G46" s="108">
        <f t="shared" si="1"/>
      </c>
    </row>
    <row r="47" spans="1:7" s="31" customFormat="1" ht="13.5" customHeight="1">
      <c r="A47" s="71">
        <f t="shared" si="2"/>
      </c>
      <c r="B47" s="106"/>
      <c r="C47" s="35"/>
      <c r="D47" s="36"/>
      <c r="E47" s="35"/>
      <c r="F47" s="55"/>
      <c r="G47" s="108">
        <f t="shared" si="1"/>
      </c>
    </row>
    <row r="48" spans="1:7" s="31" customFormat="1" ht="13.5" customHeight="1">
      <c r="A48" s="71">
        <f t="shared" si="2"/>
      </c>
      <c r="B48" s="106"/>
      <c r="C48" s="35"/>
      <c r="D48" s="36"/>
      <c r="E48" s="35"/>
      <c r="F48" s="55"/>
      <c r="G48" s="108">
        <f t="shared" si="1"/>
      </c>
    </row>
    <row r="49" spans="1:7" s="31" customFormat="1" ht="13.5" customHeight="1">
      <c r="A49" s="71">
        <f t="shared" si="2"/>
      </c>
      <c r="B49" s="106"/>
      <c r="C49" s="35"/>
      <c r="D49" s="36"/>
      <c r="E49" s="35"/>
      <c r="F49" s="55"/>
      <c r="G49" s="108">
        <f t="shared" si="1"/>
      </c>
    </row>
    <row r="50" spans="1:7" s="31" customFormat="1" ht="13.5" customHeight="1">
      <c r="A50" s="71">
        <f t="shared" si="2"/>
      </c>
      <c r="B50" s="106"/>
      <c r="C50" s="35"/>
      <c r="D50" s="36"/>
      <c r="E50" s="35"/>
      <c r="F50" s="55"/>
      <c r="G50" s="108">
        <f t="shared" si="1"/>
      </c>
    </row>
    <row r="51" spans="1:7" s="31" customFormat="1" ht="13.5" customHeight="1" thickBot="1">
      <c r="A51" s="73" t="str">
        <f t="shared" si="2"/>
        <v>48.</v>
      </c>
      <c r="B51" s="109"/>
      <c r="C51" s="40"/>
      <c r="D51" s="41"/>
      <c r="E51" s="40"/>
      <c r="F51" s="57">
        <v>8.5</v>
      </c>
      <c r="G51" s="108">
        <f t="shared" si="1"/>
        <v>432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9.50390625" style="21" customWidth="1"/>
    <col min="5" max="5" width="26.50390625" style="0" customWidth="1"/>
    <col min="6" max="6" width="9.50390625" style="44" customWidth="1"/>
    <col min="7" max="7" width="9.125" style="21" customWidth="1"/>
  </cols>
  <sheetData>
    <row r="1" spans="5:6" ht="12.75">
      <c r="E1" s="49"/>
      <c r="F1" s="50"/>
    </row>
    <row r="2" spans="1:7" s="28" customFormat="1" ht="18" customHeight="1">
      <c r="A2" s="23" t="s">
        <v>31</v>
      </c>
      <c r="B2" s="23"/>
      <c r="C2" s="24"/>
      <c r="D2" s="33"/>
      <c r="E2" s="25"/>
      <c r="F2" s="42"/>
      <c r="G2" s="27" t="s">
        <v>38</v>
      </c>
    </row>
    <row r="3" spans="1:7" s="31" customFormat="1" ht="23.25" customHeight="1" thickBot="1">
      <c r="A3" s="29"/>
      <c r="B3" s="105" t="s">
        <v>63</v>
      </c>
      <c r="C3" s="29" t="s">
        <v>22</v>
      </c>
      <c r="D3" s="34" t="s">
        <v>28</v>
      </c>
      <c r="E3" s="29" t="s">
        <v>62</v>
      </c>
      <c r="F3" s="43" t="s">
        <v>23</v>
      </c>
      <c r="G3" s="30" t="s">
        <v>24</v>
      </c>
    </row>
    <row r="4" spans="1:12" s="31" customFormat="1" ht="13.5" customHeight="1">
      <c r="A4" s="71" t="str">
        <f aca="true" t="shared" si="0" ref="A4:A34">IF(F4&gt;0,(ROW()-3)&amp;".","")</f>
        <v>1.</v>
      </c>
      <c r="B4" s="106">
        <v>44</v>
      </c>
      <c r="C4" s="35" t="s">
        <v>43</v>
      </c>
      <c r="D4" s="36">
        <v>88</v>
      </c>
      <c r="E4" s="35" t="s">
        <v>27</v>
      </c>
      <c r="F4" s="37">
        <v>27.4</v>
      </c>
      <c r="G4" s="108">
        <f aca="true" t="shared" si="1" ref="G4:G51">IF(F4&gt;0,(INT(POWER(42.26-F4,1.81)*4.99087)),"")</f>
        <v>659</v>
      </c>
      <c r="H4" s="113" t="s">
        <v>65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>
        <v>57</v>
      </c>
      <c r="C5" s="35" t="s">
        <v>41</v>
      </c>
      <c r="D5" s="36">
        <v>88</v>
      </c>
      <c r="E5" s="35" t="s">
        <v>29</v>
      </c>
      <c r="F5" s="37">
        <v>28.1</v>
      </c>
      <c r="G5" s="108">
        <f t="shared" si="1"/>
        <v>604</v>
      </c>
      <c r="H5" s="114" t="s">
        <v>66</v>
      </c>
      <c r="I5" s="114"/>
      <c r="J5" s="114"/>
      <c r="K5" s="114"/>
      <c r="L5" s="114"/>
    </row>
    <row r="6" spans="1:12" s="31" customFormat="1" ht="13.5" customHeight="1">
      <c r="A6" s="71" t="str">
        <f t="shared" si="0"/>
        <v>3.</v>
      </c>
      <c r="B6" s="106">
        <v>77</v>
      </c>
      <c r="C6" s="35" t="s">
        <v>42</v>
      </c>
      <c r="D6" s="36">
        <v>89</v>
      </c>
      <c r="E6" s="35" t="s">
        <v>26</v>
      </c>
      <c r="F6" s="37">
        <v>29.3</v>
      </c>
      <c r="G6" s="108">
        <f t="shared" si="1"/>
        <v>515</v>
      </c>
      <c r="H6" s="48" t="s">
        <v>37</v>
      </c>
      <c r="I6" s="48"/>
      <c r="J6" s="48"/>
      <c r="K6" s="48"/>
      <c r="L6" s="115"/>
    </row>
    <row r="7" spans="1:12" s="31" customFormat="1" ht="13.5" customHeight="1">
      <c r="A7" s="71">
        <f t="shared" si="0"/>
      </c>
      <c r="B7" s="106"/>
      <c r="C7" s="35"/>
      <c r="D7" s="36"/>
      <c r="E7" s="35"/>
      <c r="F7" s="37"/>
      <c r="G7" s="108">
        <f t="shared" si="1"/>
      </c>
      <c r="H7" s="116" t="s">
        <v>67</v>
      </c>
      <c r="I7" s="116"/>
      <c r="J7" s="116"/>
      <c r="K7" s="116"/>
      <c r="L7" s="115"/>
    </row>
    <row r="8" spans="1:12" s="31" customFormat="1" ht="13.5" customHeight="1">
      <c r="A8" s="71">
        <f t="shared" si="0"/>
      </c>
      <c r="B8" s="106"/>
      <c r="C8" s="35"/>
      <c r="D8" s="36"/>
      <c r="E8" s="35"/>
      <c r="F8" s="37"/>
      <c r="G8" s="108">
        <f t="shared" si="1"/>
      </c>
      <c r="H8" s="116" t="s">
        <v>68</v>
      </c>
      <c r="I8" s="116"/>
      <c r="J8" s="116"/>
      <c r="K8" s="116"/>
      <c r="L8" s="115"/>
    </row>
    <row r="9" spans="1:12" s="31" customFormat="1" ht="13.5" customHeight="1">
      <c r="A9" s="71">
        <f t="shared" si="0"/>
      </c>
      <c r="B9" s="106"/>
      <c r="C9" s="35"/>
      <c r="D9" s="36"/>
      <c r="E9" s="35"/>
      <c r="F9" s="37"/>
      <c r="G9" s="108">
        <f t="shared" si="1"/>
      </c>
      <c r="H9" s="48" t="s">
        <v>30</v>
      </c>
      <c r="I9" s="48"/>
      <c r="J9" s="48"/>
      <c r="K9" s="48"/>
      <c r="L9" s="115"/>
    </row>
    <row r="10" spans="1:7" s="31" customFormat="1" ht="13.5" customHeight="1">
      <c r="A10" s="71">
        <f t="shared" si="0"/>
      </c>
      <c r="B10" s="106"/>
      <c r="C10" s="35"/>
      <c r="D10" s="36"/>
      <c r="E10" s="35"/>
      <c r="F10" s="37"/>
      <c r="G10" s="108">
        <f t="shared" si="1"/>
      </c>
    </row>
    <row r="11" spans="1:7" s="31" customFormat="1" ht="13.5" customHeight="1">
      <c r="A11" s="71">
        <f t="shared" si="0"/>
      </c>
      <c r="B11" s="106"/>
      <c r="C11" s="35"/>
      <c r="D11" s="36"/>
      <c r="E11" s="35"/>
      <c r="F11" s="37"/>
      <c r="G11" s="108">
        <f t="shared" si="1"/>
      </c>
    </row>
    <row r="12" spans="1:7" s="31" customFormat="1" ht="13.5" customHeight="1">
      <c r="A12" s="71">
        <f t="shared" si="0"/>
      </c>
      <c r="B12" s="106"/>
      <c r="C12" s="35"/>
      <c r="D12" s="36"/>
      <c r="E12" s="35"/>
      <c r="F12" s="37"/>
      <c r="G12" s="108">
        <f t="shared" si="1"/>
      </c>
    </row>
    <row r="13" spans="1:7" s="31" customFormat="1" ht="13.5" customHeight="1">
      <c r="A13" s="71">
        <f t="shared" si="0"/>
      </c>
      <c r="B13" s="106"/>
      <c r="C13" s="35"/>
      <c r="D13" s="36"/>
      <c r="E13" s="35"/>
      <c r="F13" s="37"/>
      <c r="G13" s="108">
        <f t="shared" si="1"/>
      </c>
    </row>
    <row r="14" spans="1:7" s="31" customFormat="1" ht="13.5" customHeight="1">
      <c r="A14" s="71">
        <f t="shared" si="0"/>
      </c>
      <c r="B14" s="106"/>
      <c r="C14" s="35"/>
      <c r="D14" s="36"/>
      <c r="E14" s="35"/>
      <c r="F14" s="37"/>
      <c r="G14" s="108">
        <f t="shared" si="1"/>
      </c>
    </row>
    <row r="15" spans="1:7" s="31" customFormat="1" ht="13.5" customHeight="1">
      <c r="A15" s="71">
        <f t="shared" si="0"/>
      </c>
      <c r="B15" s="106"/>
      <c r="C15" s="35"/>
      <c r="D15" s="36"/>
      <c r="E15" s="35"/>
      <c r="F15" s="37"/>
      <c r="G15" s="108">
        <f t="shared" si="1"/>
      </c>
    </row>
    <row r="16" spans="1:7" s="31" customFormat="1" ht="13.5" customHeight="1">
      <c r="A16" s="71">
        <f t="shared" si="0"/>
      </c>
      <c r="B16" s="106"/>
      <c r="C16" s="35"/>
      <c r="D16" s="36"/>
      <c r="E16" s="35"/>
      <c r="F16" s="37"/>
      <c r="G16" s="108">
        <f t="shared" si="1"/>
      </c>
    </row>
    <row r="17" spans="1:7" s="31" customFormat="1" ht="13.5" customHeight="1">
      <c r="A17" s="71">
        <f t="shared" si="0"/>
      </c>
      <c r="B17" s="106"/>
      <c r="C17" s="35"/>
      <c r="D17" s="36"/>
      <c r="E17" s="35"/>
      <c r="F17" s="37"/>
      <c r="G17" s="108">
        <f t="shared" si="1"/>
      </c>
    </row>
    <row r="18" spans="1:7" s="31" customFormat="1" ht="13.5" customHeight="1">
      <c r="A18" s="71">
        <f t="shared" si="0"/>
      </c>
      <c r="B18" s="106"/>
      <c r="C18" s="35"/>
      <c r="D18" s="36"/>
      <c r="E18" s="35"/>
      <c r="F18" s="37"/>
      <c r="G18" s="108">
        <f t="shared" si="1"/>
      </c>
    </row>
    <row r="19" spans="1:7" s="31" customFormat="1" ht="13.5" customHeight="1">
      <c r="A19" s="71">
        <f t="shared" si="0"/>
      </c>
      <c r="B19" s="106"/>
      <c r="C19" s="35"/>
      <c r="D19" s="36"/>
      <c r="E19" s="35"/>
      <c r="F19" s="37"/>
      <c r="G19" s="108">
        <f t="shared" si="1"/>
      </c>
    </row>
    <row r="20" spans="1:7" s="31" customFormat="1" ht="13.5" customHeight="1">
      <c r="A20" s="71">
        <f t="shared" si="0"/>
      </c>
      <c r="B20" s="106"/>
      <c r="C20" s="35"/>
      <c r="D20" s="36"/>
      <c r="E20" s="35"/>
      <c r="F20" s="37"/>
      <c r="G20" s="108">
        <f t="shared" si="1"/>
      </c>
    </row>
    <row r="21" spans="1:7" s="31" customFormat="1" ht="13.5" customHeight="1">
      <c r="A21" s="71">
        <f t="shared" si="0"/>
      </c>
      <c r="B21" s="106"/>
      <c r="C21" s="35"/>
      <c r="D21" s="36"/>
      <c r="E21" s="35"/>
      <c r="F21" s="37"/>
      <c r="G21" s="108">
        <f t="shared" si="1"/>
      </c>
    </row>
    <row r="22" spans="1:7" s="31" customFormat="1" ht="13.5" customHeight="1">
      <c r="A22" s="71">
        <f t="shared" si="0"/>
      </c>
      <c r="B22" s="106"/>
      <c r="C22" s="35"/>
      <c r="D22" s="36"/>
      <c r="E22" s="35"/>
      <c r="F22" s="37"/>
      <c r="G22" s="108">
        <f t="shared" si="1"/>
      </c>
    </row>
    <row r="23" spans="1:7" s="31" customFormat="1" ht="13.5" customHeight="1">
      <c r="A23" s="71">
        <f t="shared" si="0"/>
      </c>
      <c r="B23" s="106"/>
      <c r="C23" s="35"/>
      <c r="D23" s="36"/>
      <c r="E23" s="35"/>
      <c r="F23" s="37"/>
      <c r="G23" s="108">
        <f t="shared" si="1"/>
      </c>
    </row>
    <row r="24" spans="1:7" s="31" customFormat="1" ht="13.5" customHeight="1">
      <c r="A24" s="71">
        <f t="shared" si="0"/>
      </c>
      <c r="B24" s="106"/>
      <c r="C24" s="35"/>
      <c r="D24" s="36"/>
      <c r="E24" s="35"/>
      <c r="F24" s="37"/>
      <c r="G24" s="108">
        <f t="shared" si="1"/>
      </c>
    </row>
    <row r="25" spans="1:7" s="31" customFormat="1" ht="13.5" customHeight="1">
      <c r="A25" s="71">
        <f t="shared" si="0"/>
      </c>
      <c r="B25" s="106"/>
      <c r="C25" s="35"/>
      <c r="D25" s="36"/>
      <c r="E25" s="35"/>
      <c r="F25" s="37"/>
      <c r="G25" s="108">
        <f t="shared" si="1"/>
      </c>
    </row>
    <row r="26" spans="1:7" s="31" customFormat="1" ht="13.5" customHeight="1">
      <c r="A26" s="71">
        <f t="shared" si="0"/>
      </c>
      <c r="B26" s="106"/>
      <c r="C26" s="35"/>
      <c r="D26" s="36"/>
      <c r="E26" s="35"/>
      <c r="F26" s="37"/>
      <c r="G26" s="108">
        <f t="shared" si="1"/>
      </c>
    </row>
    <row r="27" spans="1:7" s="31" customFormat="1" ht="13.5" customHeight="1">
      <c r="A27" s="71">
        <f t="shared" si="0"/>
      </c>
      <c r="B27" s="106"/>
      <c r="C27" s="35"/>
      <c r="D27" s="36"/>
      <c r="E27" s="35"/>
      <c r="F27" s="37"/>
      <c r="G27" s="108">
        <f t="shared" si="1"/>
      </c>
    </row>
    <row r="28" spans="1:7" s="31" customFormat="1" ht="13.5" customHeight="1">
      <c r="A28" s="71">
        <f t="shared" si="0"/>
      </c>
      <c r="B28" s="106"/>
      <c r="C28" s="35"/>
      <c r="D28" s="36"/>
      <c r="E28" s="35"/>
      <c r="F28" s="37"/>
      <c r="G28" s="108">
        <f t="shared" si="1"/>
      </c>
    </row>
    <row r="29" spans="1:7" s="31" customFormat="1" ht="13.5" customHeight="1">
      <c r="A29" s="71">
        <f t="shared" si="0"/>
      </c>
      <c r="B29" s="106"/>
      <c r="C29" s="35"/>
      <c r="D29" s="36"/>
      <c r="E29" s="35"/>
      <c r="F29" s="37"/>
      <c r="G29" s="108">
        <f t="shared" si="1"/>
      </c>
    </row>
    <row r="30" spans="1:7" s="31" customFormat="1" ht="13.5" customHeight="1">
      <c r="A30" s="71">
        <f t="shared" si="0"/>
      </c>
      <c r="B30" s="106"/>
      <c r="C30" s="35"/>
      <c r="D30" s="36"/>
      <c r="E30" s="35"/>
      <c r="F30" s="37"/>
      <c r="G30" s="108">
        <f t="shared" si="1"/>
      </c>
    </row>
    <row r="31" spans="1:7" s="31" customFormat="1" ht="13.5" customHeight="1">
      <c r="A31" s="71">
        <f t="shared" si="0"/>
      </c>
      <c r="B31" s="106"/>
      <c r="C31" s="35"/>
      <c r="D31" s="36"/>
      <c r="E31" s="35"/>
      <c r="F31" s="37"/>
      <c r="G31" s="108">
        <f t="shared" si="1"/>
      </c>
    </row>
    <row r="32" spans="1:7" s="31" customFormat="1" ht="13.5" customHeight="1">
      <c r="A32" s="71">
        <f t="shared" si="0"/>
      </c>
      <c r="B32" s="106"/>
      <c r="C32" s="35"/>
      <c r="D32" s="36"/>
      <c r="E32" s="35"/>
      <c r="F32" s="37"/>
      <c r="G32" s="108">
        <f t="shared" si="1"/>
      </c>
    </row>
    <row r="33" spans="1:7" s="31" customFormat="1" ht="13.5" customHeight="1">
      <c r="A33" s="71">
        <f t="shared" si="0"/>
      </c>
      <c r="B33" s="106"/>
      <c r="C33" s="35"/>
      <c r="D33" s="36"/>
      <c r="E33" s="35"/>
      <c r="F33" s="37"/>
      <c r="G33" s="108">
        <f t="shared" si="1"/>
      </c>
    </row>
    <row r="34" spans="1:7" s="31" customFormat="1" ht="13.5" customHeight="1">
      <c r="A34" s="72">
        <f t="shared" si="0"/>
      </c>
      <c r="B34" s="107"/>
      <c r="C34" s="38"/>
      <c r="D34" s="39"/>
      <c r="E34" s="38"/>
      <c r="F34" s="45"/>
      <c r="G34" s="108">
        <f t="shared" si="1"/>
      </c>
    </row>
    <row r="35" spans="1:7" s="31" customFormat="1" ht="13.5" customHeight="1">
      <c r="A35" s="71">
        <f aca="true" t="shared" si="2" ref="A35:A49">IF(F35&gt;0,(ROW()-3)&amp;".","")</f>
      </c>
      <c r="B35" s="106"/>
      <c r="C35" s="35"/>
      <c r="D35" s="36"/>
      <c r="E35" s="35"/>
      <c r="F35" s="37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37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37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37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37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37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37"/>
      <c r="G41" s="108">
        <f t="shared" si="1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37"/>
      <c r="G42" s="108">
        <f t="shared" si="1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37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37"/>
      <c r="G44" s="108">
        <f t="shared" si="1"/>
      </c>
    </row>
    <row r="45" spans="1:7" s="31" customFormat="1" ht="13.5" customHeight="1">
      <c r="A45" s="71">
        <f>IF(F45&gt;0,(ROW()-3)&amp;".","")</f>
      </c>
      <c r="B45" s="106"/>
      <c r="C45" s="35"/>
      <c r="D45" s="36"/>
      <c r="E45" s="35"/>
      <c r="F45" s="37"/>
      <c r="G45" s="108">
        <f t="shared" si="1"/>
      </c>
    </row>
    <row r="46" spans="1:7" s="31" customFormat="1" ht="13.5" customHeight="1">
      <c r="A46" s="71">
        <f>IF(F46&gt;0,(ROW()-3)&amp;".","")</f>
      </c>
      <c r="B46" s="106"/>
      <c r="C46" s="35"/>
      <c r="D46" s="36"/>
      <c r="E46" s="35"/>
      <c r="F46" s="37"/>
      <c r="G46" s="108">
        <f t="shared" si="1"/>
      </c>
    </row>
    <row r="47" spans="1:7" s="31" customFormat="1" ht="13.5" customHeight="1">
      <c r="A47" s="71">
        <f t="shared" si="2"/>
      </c>
      <c r="B47" s="106"/>
      <c r="C47" s="35"/>
      <c r="D47" s="36"/>
      <c r="E47" s="35"/>
      <c r="F47" s="37"/>
      <c r="G47" s="108">
        <f t="shared" si="1"/>
      </c>
    </row>
    <row r="48" spans="1:7" s="31" customFormat="1" ht="13.5" customHeight="1">
      <c r="A48" s="71">
        <f t="shared" si="2"/>
      </c>
      <c r="B48" s="106"/>
      <c r="C48" s="35"/>
      <c r="D48" s="36"/>
      <c r="E48" s="35"/>
      <c r="F48" s="37"/>
      <c r="G48" s="108">
        <f t="shared" si="1"/>
      </c>
    </row>
    <row r="49" spans="1:7" s="31" customFormat="1" ht="13.5" customHeight="1">
      <c r="A49" s="72">
        <f t="shared" si="2"/>
      </c>
      <c r="B49" s="107"/>
      <c r="C49" s="38"/>
      <c r="D49" s="39"/>
      <c r="E49" s="38"/>
      <c r="F49" s="45"/>
      <c r="G49" s="108">
        <f t="shared" si="1"/>
      </c>
    </row>
    <row r="50" spans="1:7" s="31" customFormat="1" ht="13.5" customHeight="1">
      <c r="A50" s="71">
        <f>IF(F50&gt;0,(ROW()-3)&amp;".","")</f>
      </c>
      <c r="B50" s="106"/>
      <c r="C50" s="35"/>
      <c r="D50" s="36"/>
      <c r="E50" s="35"/>
      <c r="F50" s="37"/>
      <c r="G50" s="108">
        <f t="shared" si="1"/>
      </c>
    </row>
    <row r="51" spans="1:7" s="31" customFormat="1" ht="13.5" customHeight="1" thickBot="1">
      <c r="A51" s="73" t="str">
        <f>IF(F51&gt;0,(ROW()-3)&amp;".","")</f>
        <v>48.</v>
      </c>
      <c r="B51" s="109"/>
      <c r="C51" s="40"/>
      <c r="D51" s="41"/>
      <c r="E51" s="40"/>
      <c r="F51" s="47">
        <v>32.4</v>
      </c>
      <c r="G51" s="108">
        <f t="shared" si="1"/>
        <v>314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21" customWidth="1"/>
    <col min="5" max="5" width="26.50390625" style="0" customWidth="1"/>
    <col min="6" max="6" width="10.50390625" style="21" customWidth="1"/>
    <col min="7" max="7" width="10.00390625" style="21" customWidth="1"/>
  </cols>
  <sheetData>
    <row r="2" spans="1:7" s="28" customFormat="1" ht="29.25" customHeight="1">
      <c r="A2" s="23" t="s">
        <v>31</v>
      </c>
      <c r="B2" s="23"/>
      <c r="C2" s="24"/>
      <c r="D2" s="33"/>
      <c r="E2" s="25"/>
      <c r="F2" s="26"/>
      <c r="G2" s="27" t="s">
        <v>40</v>
      </c>
    </row>
    <row r="3" spans="1:7" s="31" customFormat="1" ht="23.25" customHeight="1" thickBot="1">
      <c r="A3" s="29"/>
      <c r="B3" s="105" t="s">
        <v>63</v>
      </c>
      <c r="C3" s="29" t="s">
        <v>22</v>
      </c>
      <c r="D3" s="34" t="s">
        <v>28</v>
      </c>
      <c r="E3" s="29" t="s">
        <v>62</v>
      </c>
      <c r="F3" s="30" t="s">
        <v>23</v>
      </c>
      <c r="G3" s="30" t="s">
        <v>24</v>
      </c>
    </row>
    <row r="4" spans="1:12" s="31" customFormat="1" ht="13.5" customHeight="1">
      <c r="A4" s="71" t="str">
        <f aca="true" t="shared" si="0" ref="A4:A34">IF(F4&gt;0,(ROW()-3)&amp;".","")</f>
        <v>1.</v>
      </c>
      <c r="B4" s="106">
        <v>54</v>
      </c>
      <c r="C4" s="35" t="s">
        <v>41</v>
      </c>
      <c r="D4" s="36">
        <v>88</v>
      </c>
      <c r="E4" s="35" t="s">
        <v>36</v>
      </c>
      <c r="F4" s="36">
        <v>163</v>
      </c>
      <c r="G4" s="108">
        <f aca="true" t="shared" si="1" ref="G4:G51">IF(F4&gt;0,(INT(POWER(F4-75,1.348)*1.84523)),"")</f>
        <v>771</v>
      </c>
      <c r="H4" s="113" t="s">
        <v>65</v>
      </c>
      <c r="I4" s="114"/>
      <c r="J4" s="114"/>
      <c r="K4" s="114"/>
      <c r="L4" s="114"/>
    </row>
    <row r="5" spans="1:12" s="31" customFormat="1" ht="13.5" customHeight="1">
      <c r="A5" s="71" t="str">
        <f t="shared" si="0"/>
        <v>2.</v>
      </c>
      <c r="B5" s="106">
        <v>65</v>
      </c>
      <c r="C5" s="35" t="s">
        <v>42</v>
      </c>
      <c r="D5" s="36">
        <v>89</v>
      </c>
      <c r="E5" s="35" t="s">
        <v>34</v>
      </c>
      <c r="F5" s="36">
        <v>159</v>
      </c>
      <c r="G5" s="108">
        <f t="shared" si="1"/>
        <v>724</v>
      </c>
      <c r="H5" s="114" t="s">
        <v>66</v>
      </c>
      <c r="I5" s="114"/>
      <c r="J5" s="114"/>
      <c r="K5" s="114"/>
      <c r="L5" s="114"/>
    </row>
    <row r="6" spans="1:12" s="31" customFormat="1" ht="13.5" customHeight="1">
      <c r="A6" s="71" t="str">
        <f t="shared" si="0"/>
        <v>3.</v>
      </c>
      <c r="B6" s="106">
        <v>76</v>
      </c>
      <c r="C6" s="35" t="s">
        <v>43</v>
      </c>
      <c r="D6" s="36">
        <v>90</v>
      </c>
      <c r="E6" s="35" t="s">
        <v>35</v>
      </c>
      <c r="F6" s="36">
        <v>155</v>
      </c>
      <c r="G6" s="108">
        <f t="shared" si="1"/>
        <v>678</v>
      </c>
      <c r="H6" s="48" t="s">
        <v>37</v>
      </c>
      <c r="I6" s="48"/>
      <c r="J6" s="48"/>
      <c r="K6" s="48"/>
      <c r="L6" s="115"/>
    </row>
    <row r="7" spans="1:12" s="31" customFormat="1" ht="13.5" customHeight="1">
      <c r="A7" s="71">
        <f t="shared" si="0"/>
      </c>
      <c r="B7" s="106"/>
      <c r="C7" s="35"/>
      <c r="D7" s="36"/>
      <c r="E7" s="35"/>
      <c r="F7" s="36"/>
      <c r="G7" s="108">
        <f t="shared" si="1"/>
      </c>
      <c r="H7" s="116" t="s">
        <v>67</v>
      </c>
      <c r="I7" s="116"/>
      <c r="J7" s="116"/>
      <c r="K7" s="116"/>
      <c r="L7" s="115"/>
    </row>
    <row r="8" spans="1:12" s="31" customFormat="1" ht="13.5" customHeight="1">
      <c r="A8" s="71">
        <f t="shared" si="0"/>
      </c>
      <c r="B8" s="106"/>
      <c r="C8" s="35"/>
      <c r="D8" s="36"/>
      <c r="E8" s="35"/>
      <c r="F8" s="36"/>
      <c r="G8" s="108">
        <f t="shared" si="1"/>
      </c>
      <c r="H8" s="116" t="s">
        <v>68</v>
      </c>
      <c r="I8" s="116"/>
      <c r="J8" s="116"/>
      <c r="K8" s="116"/>
      <c r="L8" s="115"/>
    </row>
    <row r="9" spans="1:12" s="31" customFormat="1" ht="13.5" customHeight="1">
      <c r="A9" s="71">
        <f t="shared" si="0"/>
      </c>
      <c r="B9" s="106"/>
      <c r="C9" s="35"/>
      <c r="D9" s="36"/>
      <c r="E9" s="35"/>
      <c r="F9" s="36"/>
      <c r="G9" s="108">
        <f t="shared" si="1"/>
      </c>
      <c r="H9" s="48" t="s">
        <v>30</v>
      </c>
      <c r="I9" s="48"/>
      <c r="J9" s="48"/>
      <c r="K9" s="48"/>
      <c r="L9" s="115"/>
    </row>
    <row r="10" spans="1:7" s="31" customFormat="1" ht="13.5" customHeight="1">
      <c r="A10" s="71">
        <f t="shared" si="0"/>
      </c>
      <c r="B10" s="106"/>
      <c r="C10" s="35"/>
      <c r="D10" s="36"/>
      <c r="E10" s="35"/>
      <c r="F10" s="36"/>
      <c r="G10" s="108">
        <f t="shared" si="1"/>
      </c>
    </row>
    <row r="11" spans="1:7" s="31" customFormat="1" ht="13.5" customHeight="1">
      <c r="A11" s="71">
        <f t="shared" si="0"/>
      </c>
      <c r="B11" s="106"/>
      <c r="C11" s="35"/>
      <c r="D11" s="36"/>
      <c r="E11" s="35"/>
      <c r="F11" s="36"/>
      <c r="G11" s="108">
        <f t="shared" si="1"/>
      </c>
    </row>
    <row r="12" spans="1:7" s="31" customFormat="1" ht="13.5" customHeight="1">
      <c r="A12" s="71">
        <f t="shared" si="0"/>
      </c>
      <c r="B12" s="106"/>
      <c r="C12" s="35"/>
      <c r="D12" s="36"/>
      <c r="E12" s="35"/>
      <c r="F12" s="36"/>
      <c r="G12" s="108">
        <f t="shared" si="1"/>
      </c>
    </row>
    <row r="13" spans="1:7" s="31" customFormat="1" ht="13.5" customHeight="1">
      <c r="A13" s="71">
        <f t="shared" si="0"/>
      </c>
      <c r="B13" s="106"/>
      <c r="C13" s="35"/>
      <c r="D13" s="36"/>
      <c r="E13" s="35"/>
      <c r="F13" s="36"/>
      <c r="G13" s="108">
        <f t="shared" si="1"/>
      </c>
    </row>
    <row r="14" spans="1:7" s="31" customFormat="1" ht="13.5" customHeight="1">
      <c r="A14" s="71">
        <f t="shared" si="0"/>
      </c>
      <c r="B14" s="106"/>
      <c r="C14" s="35"/>
      <c r="D14" s="36"/>
      <c r="E14" s="35"/>
      <c r="F14" s="36"/>
      <c r="G14" s="108">
        <f t="shared" si="1"/>
      </c>
    </row>
    <row r="15" spans="1:7" s="31" customFormat="1" ht="13.5" customHeight="1">
      <c r="A15" s="71">
        <f t="shared" si="0"/>
      </c>
      <c r="B15" s="106"/>
      <c r="C15" s="35"/>
      <c r="D15" s="36"/>
      <c r="E15" s="35"/>
      <c r="F15" s="36"/>
      <c r="G15" s="108">
        <f t="shared" si="1"/>
      </c>
    </row>
    <row r="16" spans="1:7" s="31" customFormat="1" ht="13.5" customHeight="1">
      <c r="A16" s="71">
        <f t="shared" si="0"/>
      </c>
      <c r="B16" s="106"/>
      <c r="C16" s="35"/>
      <c r="D16" s="36"/>
      <c r="E16" s="35"/>
      <c r="F16" s="36"/>
      <c r="G16" s="108">
        <f t="shared" si="1"/>
      </c>
    </row>
    <row r="17" spans="1:7" s="31" customFormat="1" ht="13.5" customHeight="1">
      <c r="A17" s="71">
        <f t="shared" si="0"/>
      </c>
      <c r="B17" s="106"/>
      <c r="C17" s="35"/>
      <c r="D17" s="36"/>
      <c r="E17" s="35"/>
      <c r="F17" s="36"/>
      <c r="G17" s="108">
        <f t="shared" si="1"/>
      </c>
    </row>
    <row r="18" spans="1:7" s="31" customFormat="1" ht="13.5" customHeight="1">
      <c r="A18" s="71">
        <f t="shared" si="0"/>
      </c>
      <c r="B18" s="106"/>
      <c r="C18" s="35"/>
      <c r="D18" s="36"/>
      <c r="E18" s="35"/>
      <c r="F18" s="36"/>
      <c r="G18" s="108">
        <f t="shared" si="1"/>
      </c>
    </row>
    <row r="19" spans="1:7" s="31" customFormat="1" ht="13.5" customHeight="1">
      <c r="A19" s="71">
        <f t="shared" si="0"/>
      </c>
      <c r="B19" s="106"/>
      <c r="C19" s="35"/>
      <c r="D19" s="36"/>
      <c r="E19" s="35"/>
      <c r="F19" s="36"/>
      <c r="G19" s="108">
        <f t="shared" si="1"/>
      </c>
    </row>
    <row r="20" spans="1:7" s="31" customFormat="1" ht="13.5" customHeight="1">
      <c r="A20" s="71">
        <f t="shared" si="0"/>
      </c>
      <c r="B20" s="106"/>
      <c r="C20" s="35"/>
      <c r="D20" s="36"/>
      <c r="E20" s="35"/>
      <c r="F20" s="36"/>
      <c r="G20" s="108">
        <f t="shared" si="1"/>
      </c>
    </row>
    <row r="21" spans="1:7" s="31" customFormat="1" ht="13.5" customHeight="1">
      <c r="A21" s="71">
        <f t="shared" si="0"/>
      </c>
      <c r="B21" s="106"/>
      <c r="C21" s="35"/>
      <c r="D21" s="36"/>
      <c r="E21" s="35"/>
      <c r="F21" s="36"/>
      <c r="G21" s="108">
        <f t="shared" si="1"/>
      </c>
    </row>
    <row r="22" spans="1:7" s="31" customFormat="1" ht="13.5" customHeight="1">
      <c r="A22" s="71">
        <f t="shared" si="0"/>
      </c>
      <c r="B22" s="106"/>
      <c r="C22" s="35"/>
      <c r="D22" s="36"/>
      <c r="E22" s="35"/>
      <c r="F22" s="36"/>
      <c r="G22" s="108">
        <f t="shared" si="1"/>
      </c>
    </row>
    <row r="23" spans="1:7" s="31" customFormat="1" ht="13.5" customHeight="1">
      <c r="A23" s="71">
        <f t="shared" si="0"/>
      </c>
      <c r="B23" s="106"/>
      <c r="C23" s="35"/>
      <c r="D23" s="36"/>
      <c r="E23" s="35"/>
      <c r="F23" s="36"/>
      <c r="G23" s="108">
        <f t="shared" si="1"/>
      </c>
    </row>
    <row r="24" spans="1:7" s="31" customFormat="1" ht="13.5" customHeight="1">
      <c r="A24" s="71">
        <f t="shared" si="0"/>
      </c>
      <c r="B24" s="106"/>
      <c r="C24" s="35"/>
      <c r="D24" s="36"/>
      <c r="E24" s="35"/>
      <c r="F24" s="36"/>
      <c r="G24" s="108">
        <f t="shared" si="1"/>
      </c>
    </row>
    <row r="25" spans="1:7" s="31" customFormat="1" ht="13.5" customHeight="1">
      <c r="A25" s="71">
        <f t="shared" si="0"/>
      </c>
      <c r="B25" s="106"/>
      <c r="C25" s="35"/>
      <c r="D25" s="36"/>
      <c r="E25" s="35"/>
      <c r="F25" s="36"/>
      <c r="G25" s="108">
        <f t="shared" si="1"/>
      </c>
    </row>
    <row r="26" spans="1:7" s="31" customFormat="1" ht="13.5" customHeight="1">
      <c r="A26" s="71">
        <f t="shared" si="0"/>
      </c>
      <c r="B26" s="106"/>
      <c r="C26" s="35"/>
      <c r="D26" s="36"/>
      <c r="E26" s="35"/>
      <c r="F26" s="36"/>
      <c r="G26" s="108">
        <f t="shared" si="1"/>
      </c>
    </row>
    <row r="27" spans="1:7" s="31" customFormat="1" ht="13.5" customHeight="1">
      <c r="A27" s="71">
        <f t="shared" si="0"/>
      </c>
      <c r="B27" s="106"/>
      <c r="C27" s="35"/>
      <c r="D27" s="36"/>
      <c r="E27" s="35"/>
      <c r="F27" s="36"/>
      <c r="G27" s="108">
        <f t="shared" si="1"/>
      </c>
    </row>
    <row r="28" spans="1:7" s="31" customFormat="1" ht="13.5" customHeight="1">
      <c r="A28" s="71">
        <f t="shared" si="0"/>
      </c>
      <c r="B28" s="106"/>
      <c r="C28" s="35"/>
      <c r="D28" s="36"/>
      <c r="E28" s="35"/>
      <c r="F28" s="36"/>
      <c r="G28" s="108">
        <f t="shared" si="1"/>
      </c>
    </row>
    <row r="29" spans="1:7" s="31" customFormat="1" ht="13.5" customHeight="1">
      <c r="A29" s="71">
        <f t="shared" si="0"/>
      </c>
      <c r="B29" s="106"/>
      <c r="C29" s="35"/>
      <c r="D29" s="36"/>
      <c r="E29" s="35"/>
      <c r="F29" s="36"/>
      <c r="G29" s="108">
        <f t="shared" si="1"/>
      </c>
    </row>
    <row r="30" spans="1:7" s="31" customFormat="1" ht="13.5" customHeight="1">
      <c r="A30" s="71">
        <f t="shared" si="0"/>
      </c>
      <c r="B30" s="106"/>
      <c r="C30" s="35"/>
      <c r="D30" s="36"/>
      <c r="E30" s="35"/>
      <c r="F30" s="36"/>
      <c r="G30" s="108">
        <f t="shared" si="1"/>
      </c>
    </row>
    <row r="31" spans="1:7" s="31" customFormat="1" ht="13.5" customHeight="1">
      <c r="A31" s="71">
        <f t="shared" si="0"/>
      </c>
      <c r="B31" s="106"/>
      <c r="C31" s="35"/>
      <c r="D31" s="36"/>
      <c r="E31" s="35"/>
      <c r="F31" s="36"/>
      <c r="G31" s="108">
        <f t="shared" si="1"/>
      </c>
    </row>
    <row r="32" spans="1:7" s="31" customFormat="1" ht="13.5" customHeight="1">
      <c r="A32" s="71">
        <f t="shared" si="0"/>
      </c>
      <c r="B32" s="106"/>
      <c r="C32" s="35"/>
      <c r="D32" s="36"/>
      <c r="E32" s="35"/>
      <c r="F32" s="36"/>
      <c r="G32" s="108">
        <f t="shared" si="1"/>
      </c>
    </row>
    <row r="33" spans="1:7" s="31" customFormat="1" ht="13.5" customHeight="1">
      <c r="A33" s="71">
        <f t="shared" si="0"/>
      </c>
      <c r="B33" s="106"/>
      <c r="C33" s="35"/>
      <c r="D33" s="36"/>
      <c r="E33" s="35"/>
      <c r="F33" s="36"/>
      <c r="G33" s="108">
        <f t="shared" si="1"/>
      </c>
    </row>
    <row r="34" spans="1:7" s="31" customFormat="1" ht="13.5" customHeight="1">
      <c r="A34" s="72">
        <f t="shared" si="0"/>
      </c>
      <c r="B34" s="107"/>
      <c r="C34" s="38"/>
      <c r="D34" s="39"/>
      <c r="E34" s="38"/>
      <c r="F34" s="39"/>
      <c r="G34" s="108">
        <f t="shared" si="1"/>
      </c>
    </row>
    <row r="35" spans="1:7" s="31" customFormat="1" ht="13.5" customHeight="1">
      <c r="A35" s="71">
        <f aca="true" t="shared" si="2" ref="A35:A51">IF(F35&gt;0,(ROW()-3)&amp;".","")</f>
      </c>
      <c r="B35" s="106"/>
      <c r="C35" s="35"/>
      <c r="D35" s="36"/>
      <c r="E35" s="35"/>
      <c r="F35" s="36"/>
      <c r="G35" s="108">
        <f t="shared" si="1"/>
      </c>
    </row>
    <row r="36" spans="1:7" s="31" customFormat="1" ht="13.5" customHeight="1">
      <c r="A36" s="71">
        <f t="shared" si="2"/>
      </c>
      <c r="B36" s="106"/>
      <c r="C36" s="35"/>
      <c r="D36" s="36"/>
      <c r="E36" s="35"/>
      <c r="F36" s="36"/>
      <c r="G36" s="108">
        <f t="shared" si="1"/>
      </c>
    </row>
    <row r="37" spans="1:7" s="31" customFormat="1" ht="13.5" customHeight="1">
      <c r="A37" s="71">
        <f t="shared" si="2"/>
      </c>
      <c r="B37" s="106"/>
      <c r="C37" s="35"/>
      <c r="D37" s="36"/>
      <c r="E37" s="35"/>
      <c r="F37" s="36"/>
      <c r="G37" s="108">
        <f t="shared" si="1"/>
      </c>
    </row>
    <row r="38" spans="1:7" s="31" customFormat="1" ht="13.5" customHeight="1">
      <c r="A38" s="71">
        <f t="shared" si="2"/>
      </c>
      <c r="B38" s="106"/>
      <c r="C38" s="35"/>
      <c r="D38" s="36"/>
      <c r="E38" s="35"/>
      <c r="F38" s="36"/>
      <c r="G38" s="108">
        <f t="shared" si="1"/>
      </c>
    </row>
    <row r="39" spans="1:7" s="31" customFormat="1" ht="13.5" customHeight="1">
      <c r="A39" s="71">
        <f t="shared" si="2"/>
      </c>
      <c r="B39" s="106"/>
      <c r="C39" s="35"/>
      <c r="D39" s="36"/>
      <c r="E39" s="35"/>
      <c r="F39" s="36"/>
      <c r="G39" s="108">
        <f t="shared" si="1"/>
      </c>
    </row>
    <row r="40" spans="1:7" s="31" customFormat="1" ht="13.5" customHeight="1">
      <c r="A40" s="71">
        <f t="shared" si="2"/>
      </c>
      <c r="B40" s="106"/>
      <c r="C40" s="35"/>
      <c r="D40" s="36"/>
      <c r="E40" s="35"/>
      <c r="F40" s="36"/>
      <c r="G40" s="108">
        <f t="shared" si="1"/>
      </c>
    </row>
    <row r="41" spans="1:7" s="31" customFormat="1" ht="13.5" customHeight="1">
      <c r="A41" s="71">
        <f t="shared" si="2"/>
      </c>
      <c r="B41" s="106"/>
      <c r="C41" s="35"/>
      <c r="D41" s="36"/>
      <c r="E41" s="35"/>
      <c r="F41" s="36"/>
      <c r="G41" s="108">
        <f t="shared" si="1"/>
      </c>
    </row>
    <row r="42" spans="1:7" s="31" customFormat="1" ht="13.5" customHeight="1">
      <c r="A42" s="71">
        <f t="shared" si="2"/>
      </c>
      <c r="B42" s="106"/>
      <c r="C42" s="35"/>
      <c r="D42" s="36"/>
      <c r="E42" s="35"/>
      <c r="F42" s="36"/>
      <c r="G42" s="108">
        <f t="shared" si="1"/>
      </c>
    </row>
    <row r="43" spans="1:7" s="31" customFormat="1" ht="13.5" customHeight="1">
      <c r="A43" s="71">
        <f t="shared" si="2"/>
      </c>
      <c r="B43" s="106"/>
      <c r="C43" s="35"/>
      <c r="D43" s="36"/>
      <c r="E43" s="35"/>
      <c r="F43" s="36"/>
      <c r="G43" s="108">
        <f t="shared" si="1"/>
      </c>
    </row>
    <row r="44" spans="1:7" s="31" customFormat="1" ht="13.5" customHeight="1">
      <c r="A44" s="71">
        <f t="shared" si="2"/>
      </c>
      <c r="B44" s="106"/>
      <c r="C44" s="35"/>
      <c r="D44" s="36"/>
      <c r="E44" s="35"/>
      <c r="F44" s="36"/>
      <c r="G44" s="108">
        <f t="shared" si="1"/>
      </c>
    </row>
    <row r="45" spans="1:7" s="31" customFormat="1" ht="13.5" customHeight="1">
      <c r="A45" s="71">
        <f t="shared" si="2"/>
      </c>
      <c r="B45" s="106"/>
      <c r="C45" s="35"/>
      <c r="D45" s="36"/>
      <c r="E45" s="35"/>
      <c r="F45" s="36"/>
      <c r="G45" s="108">
        <f t="shared" si="1"/>
      </c>
    </row>
    <row r="46" spans="1:7" s="31" customFormat="1" ht="13.5" customHeight="1">
      <c r="A46" s="71">
        <f t="shared" si="2"/>
      </c>
      <c r="B46" s="106"/>
      <c r="C46" s="35"/>
      <c r="D46" s="36"/>
      <c r="E46" s="35"/>
      <c r="F46" s="36"/>
      <c r="G46" s="108">
        <f t="shared" si="1"/>
      </c>
    </row>
    <row r="47" spans="1:7" s="31" customFormat="1" ht="13.5" customHeight="1">
      <c r="A47" s="71">
        <f t="shared" si="2"/>
      </c>
      <c r="B47" s="106"/>
      <c r="C47" s="35"/>
      <c r="D47" s="36"/>
      <c r="E47" s="35"/>
      <c r="F47" s="36"/>
      <c r="G47" s="108">
        <f t="shared" si="1"/>
      </c>
    </row>
    <row r="48" spans="1:7" s="31" customFormat="1" ht="13.5" customHeight="1">
      <c r="A48" s="71">
        <f t="shared" si="2"/>
      </c>
      <c r="B48" s="106"/>
      <c r="C48" s="35"/>
      <c r="D48" s="36"/>
      <c r="E48" s="35"/>
      <c r="F48" s="36"/>
      <c r="G48" s="108">
        <f t="shared" si="1"/>
      </c>
    </row>
    <row r="49" spans="1:7" s="31" customFormat="1" ht="13.5" customHeight="1">
      <c r="A49" s="71">
        <f t="shared" si="2"/>
      </c>
      <c r="B49" s="106"/>
      <c r="C49" s="35"/>
      <c r="D49" s="36"/>
      <c r="E49" s="35"/>
      <c r="F49" s="36"/>
      <c r="G49" s="108">
        <f t="shared" si="1"/>
      </c>
    </row>
    <row r="50" spans="1:7" s="31" customFormat="1" ht="13.5" customHeight="1">
      <c r="A50" s="71">
        <f t="shared" si="2"/>
      </c>
      <c r="B50" s="106"/>
      <c r="C50" s="35"/>
      <c r="D50" s="36"/>
      <c r="E50" s="35"/>
      <c r="F50" s="36"/>
      <c r="G50" s="108">
        <f t="shared" si="1"/>
      </c>
    </row>
    <row r="51" spans="1:7" s="31" customFormat="1" ht="13.5" customHeight="1" thickBot="1">
      <c r="A51" s="73" t="str">
        <f t="shared" si="2"/>
        <v>48.</v>
      </c>
      <c r="B51" s="109"/>
      <c r="C51" s="40"/>
      <c r="D51" s="41"/>
      <c r="E51" s="40"/>
      <c r="F51" s="41">
        <v>110</v>
      </c>
      <c r="G51" s="108">
        <f t="shared" si="1"/>
        <v>222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29.125" style="0" customWidth="1"/>
    <col min="3" max="3" width="38.50390625" style="0" customWidth="1"/>
    <col min="4" max="4" width="4.50390625" style="21" customWidth="1"/>
    <col min="5" max="5" width="1.00390625" style="21" customWidth="1"/>
    <col min="6" max="6" width="5.00390625" style="60" customWidth="1"/>
    <col min="7" max="7" width="8.50390625" style="21" customWidth="1"/>
  </cols>
  <sheetData>
    <row r="2" spans="1:7" s="28" customFormat="1" ht="29.25" customHeight="1">
      <c r="A2" s="23" t="s">
        <v>32</v>
      </c>
      <c r="B2" s="24"/>
      <c r="C2" s="25"/>
      <c r="D2" s="26"/>
      <c r="E2" s="26"/>
      <c r="F2" s="58"/>
      <c r="G2" s="27" t="s">
        <v>49</v>
      </c>
    </row>
    <row r="3" spans="1:7" s="31" customFormat="1" ht="23.25" customHeight="1" thickBot="1">
      <c r="A3" s="29"/>
      <c r="B3" s="29" t="s">
        <v>62</v>
      </c>
      <c r="C3" s="29" t="s">
        <v>33</v>
      </c>
      <c r="D3" s="32"/>
      <c r="E3" s="30" t="s">
        <v>23</v>
      </c>
      <c r="F3" s="59"/>
      <c r="G3" s="30" t="s">
        <v>24</v>
      </c>
    </row>
    <row r="4" spans="1:12" s="31" customFormat="1" ht="18" customHeight="1">
      <c r="A4" s="71" t="str">
        <f aca="true" t="shared" si="0" ref="A4:A34">IF(D4&gt;0,(ROW()-3)&amp;".","")</f>
        <v>1.</v>
      </c>
      <c r="B4" s="35" t="s">
        <v>34</v>
      </c>
      <c r="C4" s="35" t="s">
        <v>44</v>
      </c>
      <c r="D4" s="65">
        <v>2</v>
      </c>
      <c r="E4" s="68" t="str">
        <f aca="true" t="shared" si="1" ref="E4:E10">IF(F4=0,"",":")</f>
        <v>:</v>
      </c>
      <c r="F4" s="46">
        <v>20.3</v>
      </c>
      <c r="G4" s="110">
        <f aca="true" t="shared" si="2" ref="G4:G10">IF(F4&lt;&gt;"",(INT(POWER(305.5-(60*D4+F4),1.85)*0.08713)),"")</f>
        <v>1105</v>
      </c>
      <c r="H4" s="113" t="s">
        <v>65</v>
      </c>
      <c r="I4" s="114"/>
      <c r="J4" s="114"/>
      <c r="K4" s="114"/>
      <c r="L4" s="114"/>
    </row>
    <row r="5" spans="1:12" s="31" customFormat="1" ht="18" customHeight="1">
      <c r="A5" s="71" t="str">
        <f t="shared" si="0"/>
        <v>2.</v>
      </c>
      <c r="B5" s="35" t="s">
        <v>36</v>
      </c>
      <c r="C5" s="35" t="s">
        <v>41</v>
      </c>
      <c r="D5" s="64">
        <v>2</v>
      </c>
      <c r="E5" s="68" t="str">
        <f>IF(F5=0,"",":")</f>
        <v>:</v>
      </c>
      <c r="F5" s="61">
        <v>37.4</v>
      </c>
      <c r="G5" s="110">
        <f t="shared" si="2"/>
        <v>903</v>
      </c>
      <c r="H5" s="114" t="s">
        <v>66</v>
      </c>
      <c r="I5" s="114"/>
      <c r="J5" s="114"/>
      <c r="K5" s="114"/>
      <c r="L5" s="114"/>
    </row>
    <row r="6" spans="1:12" s="31" customFormat="1" ht="18" customHeight="1">
      <c r="A6" s="71" t="str">
        <f t="shared" si="0"/>
        <v>3.</v>
      </c>
      <c r="B6" s="35" t="s">
        <v>26</v>
      </c>
      <c r="C6" s="35" t="s">
        <v>41</v>
      </c>
      <c r="D6" s="64">
        <v>2</v>
      </c>
      <c r="E6" s="68" t="str">
        <f t="shared" si="1"/>
        <v>:</v>
      </c>
      <c r="F6" s="61">
        <v>38.1</v>
      </c>
      <c r="G6" s="110">
        <f t="shared" si="2"/>
        <v>895</v>
      </c>
      <c r="H6" s="48" t="s">
        <v>37</v>
      </c>
      <c r="I6" s="48"/>
      <c r="J6" s="48"/>
      <c r="K6" s="48"/>
      <c r="L6" s="115"/>
    </row>
    <row r="7" spans="1:12" s="31" customFormat="1" ht="18" customHeight="1">
      <c r="A7" s="71">
        <f>IF(F7&lt;&gt;"",(ROW()-3)&amp;".","")</f>
      </c>
      <c r="B7" s="35"/>
      <c r="C7" s="35"/>
      <c r="D7" s="64"/>
      <c r="E7" s="68">
        <f t="shared" si="1"/>
      </c>
      <c r="F7" s="61"/>
      <c r="G7" s="110">
        <f t="shared" si="2"/>
      </c>
      <c r="H7" s="116" t="s">
        <v>67</v>
      </c>
      <c r="I7" s="116"/>
      <c r="J7" s="116"/>
      <c r="K7" s="116"/>
      <c r="L7" s="115"/>
    </row>
    <row r="8" spans="1:12" s="31" customFormat="1" ht="18" customHeight="1">
      <c r="A8" s="71">
        <f t="shared" si="0"/>
      </c>
      <c r="B8" s="35"/>
      <c r="C8" s="35"/>
      <c r="D8" s="64"/>
      <c r="E8" s="68">
        <f t="shared" si="1"/>
      </c>
      <c r="F8" s="61"/>
      <c r="G8" s="110">
        <f t="shared" si="2"/>
      </c>
      <c r="H8" s="116" t="s">
        <v>68</v>
      </c>
      <c r="I8" s="116"/>
      <c r="J8" s="116"/>
      <c r="K8" s="116"/>
      <c r="L8" s="115"/>
    </row>
    <row r="9" spans="1:12" s="31" customFormat="1" ht="18" customHeight="1">
      <c r="A9" s="71">
        <f t="shared" si="0"/>
      </c>
      <c r="B9" s="35"/>
      <c r="C9" s="35"/>
      <c r="D9" s="64"/>
      <c r="E9" s="68">
        <f t="shared" si="1"/>
      </c>
      <c r="F9" s="61"/>
      <c r="G9" s="110">
        <f t="shared" si="2"/>
      </c>
      <c r="H9" s="48" t="s">
        <v>30</v>
      </c>
      <c r="I9" s="48"/>
      <c r="J9" s="48"/>
      <c r="K9" s="48"/>
      <c r="L9" s="115"/>
    </row>
    <row r="10" spans="1:7" s="31" customFormat="1" ht="18" customHeight="1">
      <c r="A10" s="71">
        <f t="shared" si="0"/>
      </c>
      <c r="B10" s="66"/>
      <c r="C10" s="35"/>
      <c r="D10" s="35"/>
      <c r="E10" s="68">
        <f t="shared" si="1"/>
      </c>
      <c r="F10" s="61"/>
      <c r="G10" s="110">
        <f t="shared" si="2"/>
      </c>
    </row>
    <row r="11" spans="1:7" s="31" customFormat="1" ht="18" customHeight="1">
      <c r="A11" s="71">
        <f t="shared" si="0"/>
      </c>
      <c r="B11" s="66"/>
      <c r="C11" s="35"/>
      <c r="D11" s="36"/>
      <c r="E11" s="68">
        <f aca="true" t="shared" si="3" ref="E11:E34">IF(F11=0,"",":")</f>
      </c>
      <c r="F11" s="61"/>
      <c r="G11" s="110">
        <f aca="true" t="shared" si="4" ref="G11:G34">IF(F11&lt;&gt;"",(INT(POWER(305.5-(60*D11+F11),1.85)*0.08713)),"")</f>
      </c>
    </row>
    <row r="12" spans="1:7" s="31" customFormat="1" ht="18" customHeight="1">
      <c r="A12" s="71">
        <f t="shared" si="0"/>
      </c>
      <c r="B12" s="66"/>
      <c r="C12" s="35"/>
      <c r="D12" s="36"/>
      <c r="E12" s="68">
        <f t="shared" si="3"/>
      </c>
      <c r="F12" s="61"/>
      <c r="G12" s="110">
        <f t="shared" si="4"/>
      </c>
    </row>
    <row r="13" spans="1:7" s="31" customFormat="1" ht="18" customHeight="1">
      <c r="A13" s="71">
        <f t="shared" si="0"/>
      </c>
      <c r="B13" s="66"/>
      <c r="C13" s="35"/>
      <c r="D13" s="36"/>
      <c r="E13" s="68">
        <f t="shared" si="3"/>
      </c>
      <c r="F13" s="61"/>
      <c r="G13" s="110">
        <f t="shared" si="4"/>
      </c>
    </row>
    <row r="14" spans="1:7" s="31" customFormat="1" ht="18" customHeight="1">
      <c r="A14" s="71">
        <f t="shared" si="0"/>
      </c>
      <c r="B14" s="66"/>
      <c r="C14" s="35"/>
      <c r="D14" s="36"/>
      <c r="E14" s="68">
        <f t="shared" si="3"/>
      </c>
      <c r="F14" s="61"/>
      <c r="G14" s="110">
        <f t="shared" si="4"/>
      </c>
    </row>
    <row r="15" spans="1:7" s="31" customFormat="1" ht="18" customHeight="1">
      <c r="A15" s="71">
        <f t="shared" si="0"/>
      </c>
      <c r="B15" s="66"/>
      <c r="C15" s="35"/>
      <c r="D15" s="36"/>
      <c r="E15" s="68">
        <f t="shared" si="3"/>
      </c>
      <c r="F15" s="61"/>
      <c r="G15" s="110">
        <f t="shared" si="4"/>
      </c>
    </row>
    <row r="16" spans="1:7" s="31" customFormat="1" ht="18" customHeight="1">
      <c r="A16" s="71">
        <f t="shared" si="0"/>
      </c>
      <c r="B16" s="66"/>
      <c r="C16" s="35"/>
      <c r="D16" s="36"/>
      <c r="E16" s="68">
        <f t="shared" si="3"/>
      </c>
      <c r="F16" s="61"/>
      <c r="G16" s="110">
        <f t="shared" si="4"/>
      </c>
    </row>
    <row r="17" spans="1:7" s="31" customFormat="1" ht="18" customHeight="1">
      <c r="A17" s="71">
        <f t="shared" si="0"/>
      </c>
      <c r="B17" s="66"/>
      <c r="C17" s="35"/>
      <c r="D17" s="36"/>
      <c r="E17" s="68">
        <f t="shared" si="3"/>
      </c>
      <c r="F17" s="61"/>
      <c r="G17" s="110">
        <f t="shared" si="4"/>
      </c>
    </row>
    <row r="18" spans="1:7" s="31" customFormat="1" ht="18" customHeight="1">
      <c r="A18" s="71">
        <f t="shared" si="0"/>
      </c>
      <c r="B18" s="66"/>
      <c r="C18" s="35"/>
      <c r="D18" s="36"/>
      <c r="E18" s="68">
        <f t="shared" si="3"/>
      </c>
      <c r="F18" s="61"/>
      <c r="G18" s="110">
        <f t="shared" si="4"/>
      </c>
    </row>
    <row r="19" spans="1:7" s="31" customFormat="1" ht="18" customHeight="1">
      <c r="A19" s="71">
        <f t="shared" si="0"/>
      </c>
      <c r="B19" s="66"/>
      <c r="C19" s="35"/>
      <c r="D19" s="36"/>
      <c r="E19" s="68">
        <f t="shared" si="3"/>
      </c>
      <c r="F19" s="61"/>
      <c r="G19" s="110">
        <f t="shared" si="4"/>
      </c>
    </row>
    <row r="20" spans="1:7" s="31" customFormat="1" ht="18" customHeight="1">
      <c r="A20" s="71">
        <f t="shared" si="0"/>
      </c>
      <c r="B20" s="66"/>
      <c r="C20" s="35"/>
      <c r="D20" s="36"/>
      <c r="E20" s="68">
        <f t="shared" si="3"/>
      </c>
      <c r="F20" s="61"/>
      <c r="G20" s="110">
        <f t="shared" si="4"/>
      </c>
    </row>
    <row r="21" spans="1:7" s="31" customFormat="1" ht="18" customHeight="1">
      <c r="A21" s="71">
        <f t="shared" si="0"/>
      </c>
      <c r="B21" s="66"/>
      <c r="C21" s="35"/>
      <c r="D21" s="36"/>
      <c r="E21" s="68">
        <f t="shared" si="3"/>
      </c>
      <c r="F21" s="61"/>
      <c r="G21" s="110">
        <f t="shared" si="4"/>
      </c>
    </row>
    <row r="22" spans="1:7" s="31" customFormat="1" ht="18" customHeight="1">
      <c r="A22" s="71">
        <f t="shared" si="0"/>
      </c>
      <c r="B22" s="66"/>
      <c r="C22" s="35"/>
      <c r="D22" s="36"/>
      <c r="E22" s="68">
        <f t="shared" si="3"/>
      </c>
      <c r="F22" s="61"/>
      <c r="G22" s="110">
        <f t="shared" si="4"/>
      </c>
    </row>
    <row r="23" spans="1:7" s="31" customFormat="1" ht="18" customHeight="1">
      <c r="A23" s="71">
        <f t="shared" si="0"/>
      </c>
      <c r="B23" s="66"/>
      <c r="C23" s="35"/>
      <c r="D23" s="36"/>
      <c r="E23" s="68">
        <f t="shared" si="3"/>
      </c>
      <c r="F23" s="61"/>
      <c r="G23" s="110">
        <f t="shared" si="4"/>
      </c>
    </row>
    <row r="24" spans="1:7" s="31" customFormat="1" ht="18" customHeight="1">
      <c r="A24" s="71">
        <f t="shared" si="0"/>
      </c>
      <c r="B24" s="66"/>
      <c r="C24" s="35"/>
      <c r="D24" s="36"/>
      <c r="E24" s="68">
        <f t="shared" si="3"/>
      </c>
      <c r="F24" s="61"/>
      <c r="G24" s="110">
        <f t="shared" si="4"/>
      </c>
    </row>
    <row r="25" spans="1:7" s="31" customFormat="1" ht="18" customHeight="1">
      <c r="A25" s="71">
        <f t="shared" si="0"/>
      </c>
      <c r="B25" s="66"/>
      <c r="C25" s="35"/>
      <c r="D25" s="36"/>
      <c r="E25" s="68">
        <f t="shared" si="3"/>
      </c>
      <c r="F25" s="61"/>
      <c r="G25" s="110">
        <f t="shared" si="4"/>
      </c>
    </row>
    <row r="26" spans="1:7" s="31" customFormat="1" ht="18" customHeight="1">
      <c r="A26" s="71">
        <f t="shared" si="0"/>
      </c>
      <c r="B26" s="66"/>
      <c r="C26" s="35"/>
      <c r="D26" s="36"/>
      <c r="E26" s="68">
        <f t="shared" si="3"/>
      </c>
      <c r="F26" s="61"/>
      <c r="G26" s="110">
        <f t="shared" si="4"/>
      </c>
    </row>
    <row r="27" spans="1:7" s="31" customFormat="1" ht="18" customHeight="1">
      <c r="A27" s="71">
        <f t="shared" si="0"/>
      </c>
      <c r="B27" s="66"/>
      <c r="C27" s="35"/>
      <c r="D27" s="36"/>
      <c r="E27" s="68">
        <f t="shared" si="3"/>
      </c>
      <c r="F27" s="61"/>
      <c r="G27" s="110">
        <f t="shared" si="4"/>
      </c>
    </row>
    <row r="28" spans="1:7" s="31" customFormat="1" ht="18" customHeight="1">
      <c r="A28" s="71">
        <f t="shared" si="0"/>
      </c>
      <c r="B28" s="66"/>
      <c r="C28" s="35"/>
      <c r="D28" s="36"/>
      <c r="E28" s="68">
        <f t="shared" si="3"/>
      </c>
      <c r="F28" s="61"/>
      <c r="G28" s="110">
        <f t="shared" si="4"/>
      </c>
    </row>
    <row r="29" spans="1:7" s="31" customFormat="1" ht="18" customHeight="1">
      <c r="A29" s="71">
        <f t="shared" si="0"/>
      </c>
      <c r="B29" s="66"/>
      <c r="C29" s="35"/>
      <c r="D29" s="36"/>
      <c r="E29" s="68">
        <f t="shared" si="3"/>
      </c>
      <c r="F29" s="61"/>
      <c r="G29" s="110">
        <f t="shared" si="4"/>
      </c>
    </row>
    <row r="30" spans="1:7" s="31" customFormat="1" ht="18" customHeight="1">
      <c r="A30" s="71">
        <f t="shared" si="0"/>
      </c>
      <c r="B30" s="66"/>
      <c r="C30" s="35"/>
      <c r="D30" s="36"/>
      <c r="E30" s="68">
        <f t="shared" si="3"/>
      </c>
      <c r="F30" s="61"/>
      <c r="G30" s="110">
        <f t="shared" si="4"/>
      </c>
    </row>
    <row r="31" spans="1:7" s="31" customFormat="1" ht="18" customHeight="1">
      <c r="A31" s="71">
        <f t="shared" si="0"/>
      </c>
      <c r="B31" s="66"/>
      <c r="C31" s="35"/>
      <c r="D31" s="36"/>
      <c r="E31" s="68">
        <f t="shared" si="3"/>
      </c>
      <c r="F31" s="61"/>
      <c r="G31" s="110">
        <f t="shared" si="4"/>
      </c>
    </row>
    <row r="32" spans="1:7" s="31" customFormat="1" ht="18" customHeight="1">
      <c r="A32" s="71">
        <f t="shared" si="0"/>
      </c>
      <c r="B32" s="66"/>
      <c r="C32" s="35"/>
      <c r="D32" s="36"/>
      <c r="E32" s="68">
        <f t="shared" si="3"/>
      </c>
      <c r="F32" s="61"/>
      <c r="G32" s="110">
        <f t="shared" si="4"/>
      </c>
    </row>
    <row r="33" spans="1:7" s="31" customFormat="1" ht="18" customHeight="1">
      <c r="A33" s="71">
        <f t="shared" si="0"/>
      </c>
      <c r="B33" s="66"/>
      <c r="C33" s="35"/>
      <c r="D33" s="36"/>
      <c r="E33" s="68">
        <f t="shared" si="3"/>
      </c>
      <c r="F33" s="61"/>
      <c r="G33" s="110">
        <f t="shared" si="4"/>
      </c>
    </row>
    <row r="34" spans="1:7" s="31" customFormat="1" ht="18" customHeight="1">
      <c r="A34" s="72">
        <f t="shared" si="0"/>
      </c>
      <c r="B34" s="66"/>
      <c r="C34" s="38"/>
      <c r="D34" s="39"/>
      <c r="E34" s="69">
        <f t="shared" si="3"/>
      </c>
      <c r="F34" s="62"/>
      <c r="G34" s="111">
        <f t="shared" si="4"/>
      </c>
    </row>
    <row r="35" spans="1:7" s="31" customFormat="1" ht="18" customHeight="1" thickBot="1">
      <c r="A35" s="73" t="str">
        <f>IF(D35&gt;0,(ROW()-3)&amp;".","")</f>
        <v>32.</v>
      </c>
      <c r="B35" s="67"/>
      <c r="C35" s="40"/>
      <c r="D35" s="41">
        <v>2</v>
      </c>
      <c r="E35" s="70" t="str">
        <f>IF(F35=0,"",":")</f>
        <v>:</v>
      </c>
      <c r="F35" s="63">
        <v>12</v>
      </c>
      <c r="G35" s="112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Vladimír Mgr.  Janda</cp:lastModifiedBy>
  <cp:lastPrinted>2015-04-10T14:46:09Z</cp:lastPrinted>
  <dcterms:created xsi:type="dcterms:W3CDTF">2002-10-02T19:58:51Z</dcterms:created>
  <dcterms:modified xsi:type="dcterms:W3CDTF">2015-04-15T15:00:06Z</dcterms:modified>
  <cp:category/>
  <cp:version/>
  <cp:contentType/>
  <cp:contentStatus/>
</cp:coreProperties>
</file>