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488" windowWidth="11940" windowHeight="7428" tabRatio="757" activeTab="1"/>
  </bookViews>
  <sheets>
    <sheet name="Návod" sheetId="1" r:id="rId1"/>
    <sheet name="CELKEM chlapci -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<sst xmlns="http://schemas.openxmlformats.org/spreadsheetml/2006/main" count="435" uniqueCount="218">
  <si>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</si>
  <si>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</si>
  <si>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</si>
  <si>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</si>
  <si>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</si>
  <si>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</si>
  <si>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</si>
  <si>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</si>
  <si>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</si>
  <si>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</si>
  <si>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</si>
  <si>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</si>
  <si>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</si>
  <si>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</si>
  <si>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</si>
  <si>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</si>
  <si>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</si>
  <si>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</si>
  <si>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100 m</t>
  </si>
  <si>
    <t>400 m</t>
  </si>
  <si>
    <t>1500 m</t>
  </si>
  <si>
    <t>pomoc 1500m</t>
  </si>
  <si>
    <t>Chlapci - ručně měřené časy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</si>
  <si>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</si>
  <si>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</si>
  <si>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</si>
  <si>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</si>
  <si>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</si>
  <si>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</si>
  <si>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</si>
  <si>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</si>
  <si>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</si>
  <si>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</si>
  <si>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</si>
  <si>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</si>
  <si>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</si>
  <si>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</si>
  <si>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</si>
  <si>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</si>
  <si>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</si>
  <si>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</si>
  <si>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</si>
  <si>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</si>
  <si>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</si>
  <si>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</si>
  <si>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</si>
  <si>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</si>
  <si>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</si>
  <si>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</si>
  <si>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</si>
  <si>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</si>
  <si>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</si>
  <si>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</si>
  <si>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</si>
  <si>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</si>
  <si>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</si>
  <si>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</si>
  <si>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</si>
  <si>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</si>
  <si>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</si>
  <si>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</si>
  <si>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</si>
  <si>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</si>
  <si>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</si>
  <si>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</si>
  <si>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</si>
  <si>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</si>
  <si>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</si>
  <si>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</si>
  <si>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</si>
  <si>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</si>
  <si>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</si>
  <si>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</si>
  <si>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</si>
  <si>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</si>
  <si>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</si>
  <si>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</si>
  <si>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</si>
  <si>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</si>
  <si>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</si>
  <si>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</si>
  <si>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</si>
  <si>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</si>
  <si>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</si>
  <si>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</si>
  <si>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</si>
  <si>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</si>
  <si>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</si>
  <si>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</si>
  <si>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</si>
  <si>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</si>
  <si>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</si>
  <si>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</si>
  <si>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</si>
  <si>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</si>
  <si>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</si>
  <si>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</si>
  <si>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</si>
  <si>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</si>
  <si>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</si>
  <si>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</si>
  <si>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</si>
  <si>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</si>
  <si>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</si>
  <si>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</si>
  <si>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</si>
  <si>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</si>
  <si>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</si>
  <si>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</si>
  <si>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</si>
  <si>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</si>
  <si>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</si>
  <si>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</si>
  <si>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</si>
  <si>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ruční časy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</si>
  <si>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0"/>
      </rPr>
      <t xml:space="preserve"> - si ponechávejte stále ve stejném stavu </t>
    </r>
  </si>
  <si>
    <t>řazení dat :</t>
  </si>
  <si>
    <t>označit blok E9.T56</t>
  </si>
  <si>
    <t>Data - Seřadit</t>
  </si>
  <si>
    <t>podle sloupce H - sestupně</t>
  </si>
  <si>
    <t>okresní</t>
  </si>
  <si>
    <t>Klatovy</t>
  </si>
  <si>
    <t xml:space="preserve">Střední odborná škola a střední </t>
  </si>
  <si>
    <t>odborné učiliště Sušice</t>
  </si>
  <si>
    <t xml:space="preserve">Střední škola zemědělská a </t>
  </si>
  <si>
    <t>potravinářská Klatovy</t>
  </si>
  <si>
    <t>Integrovaná střední škola Klatovy</t>
  </si>
  <si>
    <t>Střední průmyslová škola Klatovy</t>
  </si>
  <si>
    <t>Obchodní akademie Klatovy</t>
  </si>
  <si>
    <t>Gymnázium Klatovy</t>
  </si>
  <si>
    <t>Gymnázium Sušice</t>
  </si>
  <si>
    <t>ZPČ</t>
  </si>
  <si>
    <t>Zdeňek Karel</t>
  </si>
  <si>
    <t xml:space="preserve">Homolka Tomáš </t>
  </si>
  <si>
    <t>Fišer Jakub</t>
  </si>
  <si>
    <t>Andrle Lukáš</t>
  </si>
  <si>
    <t>SOŠ a SOU Sušice</t>
  </si>
  <si>
    <t>Jindra Václav</t>
  </si>
  <si>
    <t>Kul Jan</t>
  </si>
  <si>
    <t>Valenta David</t>
  </si>
  <si>
    <t>Novosád Stanislav</t>
  </si>
  <si>
    <t>Schejbal Oldřich</t>
  </si>
  <si>
    <t>SPŠ Klatovy</t>
  </si>
  <si>
    <t>ISŠ Klatovy</t>
  </si>
  <si>
    <t>OA Klatovy</t>
  </si>
  <si>
    <t>Zdeňek, Fišer, Jindra, Novosád</t>
  </si>
  <si>
    <t>Veselý Václav</t>
  </si>
  <si>
    <t>Bouberle Antonín</t>
  </si>
  <si>
    <t>Křížek Karel</t>
  </si>
  <si>
    <t>Faltýn Tomáš</t>
  </si>
  <si>
    <t>Ambrož Jan</t>
  </si>
  <si>
    <t>Klesa Josef</t>
  </si>
  <si>
    <t xml:space="preserve">Koželuch Vojtěch </t>
  </si>
  <si>
    <t>Beneš Petr</t>
  </si>
  <si>
    <t xml:space="preserve">Hostýnek Tomáš </t>
  </si>
  <si>
    <t>Nedvěd Petr</t>
  </si>
  <si>
    <t>Hostýnek Tomáš</t>
  </si>
  <si>
    <t>Bárta Pavel</t>
  </si>
  <si>
    <t>Šperl Václav</t>
  </si>
  <si>
    <t>Křížek, Veselý, Bouberle, Faltýn</t>
  </si>
  <si>
    <t>Koryťák Jan</t>
  </si>
  <si>
    <t>Janeček Ondřej</t>
  </si>
  <si>
    <t>Kovács Ivan</t>
  </si>
  <si>
    <t>Novotný Radek</t>
  </si>
  <si>
    <t>Bárta Jan</t>
  </si>
  <si>
    <t>Kilberger Tomáš</t>
  </si>
  <si>
    <t>Tokár Jan</t>
  </si>
  <si>
    <t xml:space="preserve">Janeček Ondřej </t>
  </si>
  <si>
    <t>Drastich Miroslav</t>
  </si>
  <si>
    <t>Pojar Jan</t>
  </si>
  <si>
    <t>Šedina Karel</t>
  </si>
  <si>
    <t>Pena Marek</t>
  </si>
  <si>
    <t>Michna Jan</t>
  </si>
  <si>
    <t>Hamberger René</t>
  </si>
  <si>
    <t>Paták Jan</t>
  </si>
  <si>
    <t>Mareš Jan</t>
  </si>
  <si>
    <t>Grolmus Michal</t>
  </si>
  <si>
    <t>Engler Václav</t>
  </si>
  <si>
    <t>Kotal Jiří</t>
  </si>
  <si>
    <t>Leško Michal</t>
  </si>
  <si>
    <t>Bedrníček Tomáš</t>
  </si>
  <si>
    <t>OA a VOŠ Klatovy</t>
  </si>
  <si>
    <t>Kunčar Václav</t>
  </si>
  <si>
    <t>Kůs Daniel</t>
  </si>
  <si>
    <t>Vrána Jakub</t>
  </si>
  <si>
    <t>Bešta Jiří</t>
  </si>
  <si>
    <t>Dykalov Jiří</t>
  </si>
  <si>
    <t>Synek Petr</t>
  </si>
  <si>
    <t>Synek, Procházka, Úlovec, Dykalov</t>
  </si>
  <si>
    <t>Úlovec Miroslav</t>
  </si>
  <si>
    <t>Procházka Michal</t>
  </si>
  <si>
    <t>Hnojský Jan</t>
  </si>
  <si>
    <t>Kaše Ondřej</t>
  </si>
  <si>
    <t>Gondek Josef</t>
  </si>
  <si>
    <t>Křížek Miroslav</t>
  </si>
  <si>
    <t>Novák Antonín</t>
  </si>
  <si>
    <t>SŠZP Klatovy</t>
  </si>
  <si>
    <t>Volf Martin</t>
  </si>
  <si>
    <t>Zedek Tomáš</t>
  </si>
  <si>
    <t>Habarta Michal</t>
  </si>
  <si>
    <t>Švec Radek</t>
  </si>
  <si>
    <t xml:space="preserve">Zedek Tomáš </t>
  </si>
  <si>
    <t>Voráček Přemysl</t>
  </si>
  <si>
    <t xml:space="preserve">Švec Radek </t>
  </si>
  <si>
    <t>Šobek Petr</t>
  </si>
  <si>
    <t xml:space="preserve">Lukeš Michal </t>
  </si>
  <si>
    <t>Kalčík Tomáš</t>
  </si>
  <si>
    <t xml:space="preserve">Volf Martin </t>
  </si>
  <si>
    <t>Opatrný Martin</t>
  </si>
  <si>
    <t>Lukeš Michal</t>
  </si>
  <si>
    <t>Kubát Kryštof</t>
  </si>
  <si>
    <t>Adamec Petr</t>
  </si>
  <si>
    <t>SOŠ s SOU Sušice</t>
  </si>
  <si>
    <t>Godč Roman</t>
  </si>
  <si>
    <t>Zdeněk Karel</t>
  </si>
  <si>
    <t>Kovacs Ivan</t>
  </si>
  <si>
    <t>Schejbal Miroslav</t>
  </si>
  <si>
    <t>Basař Tomáš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</si>
</sst>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color indexed="1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1" fontId="1" fillId="3" borderId="0" xfId="0" applyNumberFormat="1" applyFont="1" applyFill="1" applyAlignment="1" applyProtection="1">
      <alignment/>
      <protection locked="0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9" fontId="9" fillId="0" borderId="3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 vertical="center"/>
    </xf>
    <xf numFmtId="16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right" vertical="center"/>
      <protection locked="0"/>
    </xf>
    <xf numFmtId="169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left"/>
    </xf>
    <xf numFmtId="0" fontId="0" fillId="6" borderId="0" xfId="0" applyFill="1" applyAlignment="1">
      <alignment/>
    </xf>
    <xf numFmtId="0" fontId="2" fillId="6" borderId="4" xfId="0" applyFont="1" applyFill="1" applyBorder="1" applyAlignment="1" applyProtection="1">
      <alignment horizontal="left"/>
      <protection locked="0"/>
    </xf>
    <xf numFmtId="0" fontId="0" fillId="6" borderId="5" xfId="0" applyFill="1" applyBorder="1" applyAlignment="1" applyProtection="1">
      <alignment/>
      <protection locked="0"/>
    </xf>
    <xf numFmtId="0" fontId="1" fillId="6" borderId="5" xfId="0" applyFont="1" applyFill="1" applyBorder="1" applyAlignment="1" applyProtection="1">
      <alignment/>
      <protection/>
    </xf>
    <xf numFmtId="1" fontId="0" fillId="6" borderId="5" xfId="0" applyNumberFormat="1" applyFill="1" applyBorder="1" applyAlignment="1" applyProtection="1">
      <alignment horizontal="center"/>
      <protection/>
    </xf>
    <xf numFmtId="164" fontId="0" fillId="6" borderId="5" xfId="0" applyNumberFormat="1" applyFill="1" applyBorder="1" applyAlignment="1" applyProtection="1">
      <alignment/>
      <protection locked="0"/>
    </xf>
    <xf numFmtId="0" fontId="0" fillId="6" borderId="5" xfId="0" applyFill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/>
      <protection locked="0"/>
    </xf>
    <xf numFmtId="169" fontId="0" fillId="0" borderId="5" xfId="0" applyNumberFormat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169" fontId="0" fillId="2" borderId="6" xfId="0" applyNumberForma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1" fillId="6" borderId="0" xfId="0" applyFont="1" applyFill="1" applyBorder="1" applyAlignment="1" applyProtection="1">
      <alignment/>
      <protection/>
    </xf>
    <xf numFmtId="1" fontId="0" fillId="6" borderId="0" xfId="0" applyNumberFormat="1" applyFill="1" applyBorder="1" applyAlignment="1" applyProtection="1">
      <alignment horizontal="center"/>
      <protection/>
    </xf>
    <xf numFmtId="164" fontId="0" fillId="6" borderId="0" xfId="0" applyNumberFormat="1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9" fontId="0" fillId="0" borderId="0" xfId="0" applyNumberFormat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/>
      <protection locked="0"/>
    </xf>
    <xf numFmtId="169" fontId="0" fillId="2" borderId="8" xfId="0" applyNumberForma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1" fontId="0" fillId="2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69" fontId="0" fillId="0" borderId="0" xfId="0" applyNumberFormat="1" applyFill="1" applyBorder="1" applyAlignment="1" applyProtection="1">
      <alignment horizontal="left"/>
      <protection locked="0"/>
    </xf>
    <xf numFmtId="1" fontId="0" fillId="2" borderId="0" xfId="0" applyNumberFormat="1" applyFill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69" fontId="0" fillId="0" borderId="8" xfId="0" applyNumberFormat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 locked="0"/>
    </xf>
    <xf numFmtId="1" fontId="0" fillId="0" borderId="2" xfId="0" applyNumberFormat="1" applyBorder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69" fontId="0" fillId="0" borderId="2" xfId="0" applyNumberFormat="1" applyBorder="1" applyAlignment="1" applyProtection="1">
      <alignment horizontal="left"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169" fontId="0" fillId="0" borderId="10" xfId="0" applyNumberForma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/>
      <protection/>
    </xf>
    <xf numFmtId="1" fontId="1" fillId="3" borderId="11" xfId="0" applyNumberFormat="1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1" fontId="0" fillId="0" borderId="2" xfId="0" applyNumberForma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 locked="0"/>
    </xf>
    <xf numFmtId="2" fontId="1" fillId="2" borderId="2" xfId="0" applyNumberFormat="1" applyFont="1" applyFill="1" applyBorder="1" applyAlignment="1" applyProtection="1">
      <alignment horizontal="center"/>
      <protection/>
    </xf>
    <xf numFmtId="0" fontId="1" fillId="3" borderId="9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horizontal="center"/>
      <protection/>
    </xf>
    <xf numFmtId="1" fontId="5" fillId="3" borderId="12" xfId="0" applyNumberFormat="1" applyFont="1" applyFill="1" applyBorder="1" applyAlignment="1" applyProtection="1">
      <alignment horizont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2" fontId="4" fillId="2" borderId="13" xfId="0" applyNumberFormat="1" applyFont="1" applyFill="1" applyBorder="1" applyAlignment="1" applyProtection="1">
      <alignment horizontal="right"/>
      <protection/>
    </xf>
    <xf numFmtId="0" fontId="1" fillId="2" borderId="14" xfId="0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/>
      <protection/>
    </xf>
    <xf numFmtId="0" fontId="1" fillId="2" borderId="15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1" fontId="5" fillId="3" borderId="1" xfId="0" applyNumberFormat="1" applyFont="1" applyFill="1" applyBorder="1" applyAlignment="1" applyProtection="1">
      <alignment horizontal="center"/>
      <protection/>
    </xf>
    <xf numFmtId="1" fontId="1" fillId="2" borderId="13" xfId="0" applyNumberFormat="1" applyFont="1" applyFill="1" applyBorder="1" applyAlignment="1" applyProtection="1">
      <alignment horizontal="center"/>
      <protection/>
    </xf>
    <xf numFmtId="164" fontId="1" fillId="2" borderId="15" xfId="0" applyNumberFormat="1" applyFont="1" applyFill="1" applyBorder="1" applyAlignment="1" applyProtection="1">
      <alignment horizontal="center"/>
      <protection/>
    </xf>
    <xf numFmtId="164" fontId="1" fillId="2" borderId="10" xfId="0" applyNumberFormat="1" applyFont="1" applyFill="1" applyBorder="1" applyAlignment="1" applyProtection="1">
      <alignment horizontal="center"/>
      <protection/>
    </xf>
    <xf numFmtId="164" fontId="0" fillId="0" borderId="8" xfId="0" applyNumberFormat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164" fontId="1" fillId="2" borderId="12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/>
      <protection locked="0"/>
    </xf>
    <xf numFmtId="169" fontId="0" fillId="0" borderId="6" xfId="0" applyNumberForma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" fontId="1" fillId="3" borderId="16" xfId="0" applyNumberFormat="1" applyFont="1" applyFill="1" applyBorder="1" applyAlignment="1" applyProtection="1">
      <alignment/>
      <protection locked="0"/>
    </xf>
    <xf numFmtId="1" fontId="0" fillId="0" borderId="5" xfId="0" applyNumberFormat="1" applyBorder="1" applyAlignment="1" applyProtection="1">
      <alignment horizontal="center"/>
      <protection/>
    </xf>
    <xf numFmtId="0" fontId="11" fillId="2" borderId="13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164" fontId="11" fillId="0" borderId="15" xfId="0" applyNumberFormat="1" applyFont="1" applyBorder="1" applyAlignment="1" applyProtection="1">
      <alignment horizontal="center"/>
      <protection locked="0"/>
    </xf>
    <xf numFmtId="164" fontId="11" fillId="0" borderId="1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right"/>
      <protection locked="0"/>
    </xf>
    <xf numFmtId="169" fontId="11" fillId="0" borderId="15" xfId="0" applyNumberFormat="1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center"/>
      <protection locked="0"/>
    </xf>
    <xf numFmtId="2" fontId="11" fillId="0" borderId="15" xfId="0" applyNumberFormat="1" applyFont="1" applyBorder="1" applyAlignment="1" applyProtection="1">
      <alignment horizontal="right"/>
      <protection locked="0"/>
    </xf>
    <xf numFmtId="0" fontId="11" fillId="0" borderId="4" xfId="0" applyFont="1" applyBorder="1" applyAlignment="1" applyProtection="1">
      <alignment horizontal="right"/>
      <protection locked="0"/>
    </xf>
    <xf numFmtId="169" fontId="11" fillId="0" borderId="6" xfId="0" applyNumberFormat="1" applyFont="1" applyBorder="1" applyAlignment="1" applyProtection="1">
      <alignment horizontal="left"/>
      <protection locked="0"/>
    </xf>
    <xf numFmtId="164" fontId="11" fillId="0" borderId="10" xfId="0" applyNumberFormat="1" applyFont="1" applyBorder="1" applyAlignment="1" applyProtection="1">
      <alignment horizontal="center"/>
      <protection locked="0"/>
    </xf>
    <xf numFmtId="164" fontId="11" fillId="0" borderId="1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right"/>
      <protection locked="0"/>
    </xf>
    <xf numFmtId="169" fontId="11" fillId="0" borderId="10" xfId="0" applyNumberFormat="1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2" fontId="11" fillId="0" borderId="2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 applyProtection="1">
      <alignment horizontal="right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right"/>
      <protection/>
    </xf>
    <xf numFmtId="0" fontId="1" fillId="2" borderId="10" xfId="0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1"/>
  <sheetViews>
    <sheetView workbookViewId="0" topLeftCell="A1">
      <selection activeCell="F3" sqref="F3"/>
    </sheetView>
  </sheetViews>
  <sheetFormatPr defaultColWidth="9.00390625" defaultRowHeight="12.75"/>
  <cols>
    <col min="1" max="1" width="3.50390625" style="25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100" t="s">
        <v>114</v>
      </c>
      <c r="C1" s="65"/>
      <c r="D1" s="65"/>
      <c r="E1" s="65"/>
      <c r="F1" s="109"/>
      <c r="G1" s="109"/>
      <c r="H1" s="109"/>
      <c r="I1" s="109"/>
    </row>
    <row r="2" spans="2:9" ht="12.75">
      <c r="B2" s="101" t="s">
        <v>55</v>
      </c>
      <c r="C2" s="102"/>
      <c r="D2" s="102"/>
      <c r="E2" s="102"/>
      <c r="F2" s="102"/>
      <c r="G2" s="102"/>
      <c r="H2" s="65"/>
      <c r="I2" s="65"/>
    </row>
    <row r="4" spans="1:2" ht="12.75">
      <c r="A4" s="25" t="s">
        <v>56</v>
      </c>
      <c r="B4" s="103" t="s">
        <v>57</v>
      </c>
    </row>
    <row r="5" ht="12.75">
      <c r="B5" t="s">
        <v>58</v>
      </c>
    </row>
    <row r="6" ht="12.75">
      <c r="B6" s="104" t="s">
        <v>59</v>
      </c>
    </row>
    <row r="7" ht="12.75">
      <c r="B7" s="103"/>
    </row>
    <row r="8" spans="1:2" ht="12.75">
      <c r="A8" s="25" t="s">
        <v>60</v>
      </c>
      <c r="B8" t="s">
        <v>61</v>
      </c>
    </row>
    <row r="9" ht="12.75">
      <c r="B9" t="s">
        <v>62</v>
      </c>
    </row>
    <row r="10" ht="12.75">
      <c r="B10" t="s">
        <v>63</v>
      </c>
    </row>
    <row r="11" ht="12.75">
      <c r="B11" t="s">
        <v>64</v>
      </c>
    </row>
    <row r="12" ht="12.75">
      <c r="B12" t="s">
        <v>65</v>
      </c>
    </row>
    <row r="13" ht="12.75">
      <c r="B13" t="s">
        <v>66</v>
      </c>
    </row>
    <row r="15" spans="1:9" ht="12.75">
      <c r="A15" s="25" t="s">
        <v>67</v>
      </c>
      <c r="B15" s="102" t="s">
        <v>115</v>
      </c>
      <c r="C15" s="102"/>
      <c r="D15" s="102"/>
      <c r="E15" s="102"/>
      <c r="F15" s="102"/>
      <c r="G15" s="102"/>
      <c r="H15" s="102"/>
      <c r="I15" s="102"/>
    </row>
    <row r="16" spans="2:9" ht="12.75">
      <c r="B16" s="102" t="s">
        <v>68</v>
      </c>
      <c r="C16" s="102"/>
      <c r="D16" s="102"/>
      <c r="E16" s="102"/>
      <c r="F16" s="102"/>
      <c r="G16" s="102"/>
      <c r="H16" s="102"/>
      <c r="I16" s="102"/>
    </row>
    <row r="17" spans="2:9" ht="12.75">
      <c r="B17" s="102" t="s">
        <v>69</v>
      </c>
      <c r="C17" s="102"/>
      <c r="D17" s="102"/>
      <c r="E17" s="102"/>
      <c r="F17" s="102"/>
      <c r="G17" s="102"/>
      <c r="H17" s="102"/>
      <c r="I17" s="102"/>
    </row>
    <row r="19" spans="1:2" ht="12.75">
      <c r="A19" s="25" t="s">
        <v>70</v>
      </c>
      <c r="B19" s="105" t="s">
        <v>71</v>
      </c>
    </row>
    <row r="20" ht="12.75">
      <c r="B20" t="s">
        <v>72</v>
      </c>
    </row>
    <row r="21" ht="12.75">
      <c r="B21" t="s">
        <v>73</v>
      </c>
    </row>
    <row r="22" ht="12.75">
      <c r="B22" s="105" t="s">
        <v>74</v>
      </c>
    </row>
    <row r="23" ht="12.75">
      <c r="B23" s="105"/>
    </row>
    <row r="24" spans="1:2" ht="12.75">
      <c r="A24" s="25" t="s">
        <v>75</v>
      </c>
      <c r="B24" s="105" t="s">
        <v>76</v>
      </c>
    </row>
    <row r="25" ht="12.75">
      <c r="B25" s="106" t="s">
        <v>77</v>
      </c>
    </row>
    <row r="27" spans="1:2" ht="12.75">
      <c r="A27" s="25" t="s">
        <v>78</v>
      </c>
      <c r="B27" t="s">
        <v>79</v>
      </c>
    </row>
    <row r="28" ht="12.75">
      <c r="B28" t="s">
        <v>80</v>
      </c>
    </row>
    <row r="29" ht="12.75">
      <c r="B29" t="s">
        <v>81</v>
      </c>
    </row>
    <row r="30" ht="12.75">
      <c r="B30" t="s">
        <v>82</v>
      </c>
    </row>
    <row r="32" spans="1:2" ht="12.75">
      <c r="A32" s="25" t="s">
        <v>83</v>
      </c>
      <c r="B32" t="s">
        <v>84</v>
      </c>
    </row>
    <row r="33" ht="12.75">
      <c r="B33" t="s">
        <v>85</v>
      </c>
    </row>
    <row r="34" ht="12.75">
      <c r="B34" t="s">
        <v>86</v>
      </c>
    </row>
    <row r="35" ht="12.75">
      <c r="B35" t="s">
        <v>87</v>
      </c>
    </row>
    <row r="37" spans="1:2" ht="12.75">
      <c r="A37" s="25" t="s">
        <v>88</v>
      </c>
      <c r="B37" t="s">
        <v>89</v>
      </c>
    </row>
    <row r="38" ht="12.75">
      <c r="B38" t="s">
        <v>90</v>
      </c>
    </row>
    <row r="39" ht="12.75">
      <c r="B39" t="s">
        <v>91</v>
      </c>
    </row>
    <row r="40" ht="12.75">
      <c r="B40" s="105" t="s">
        <v>92</v>
      </c>
    </row>
    <row r="42" spans="1:2" ht="12.75">
      <c r="A42" s="25" t="s">
        <v>93</v>
      </c>
      <c r="B42" s="103" t="s">
        <v>94</v>
      </c>
    </row>
    <row r="43" spans="2:9" ht="12.75">
      <c r="B43" s="103" t="s">
        <v>95</v>
      </c>
      <c r="G43" s="65"/>
      <c r="H43" s="65"/>
      <c r="I43" s="65"/>
    </row>
    <row r="44" spans="2:9" ht="12.75">
      <c r="B44" s="107" t="s">
        <v>96</v>
      </c>
      <c r="C44" s="108" t="s">
        <v>97</v>
      </c>
      <c r="E44" s="65"/>
      <c r="F44" s="65"/>
      <c r="G44" s="65"/>
      <c r="I44" s="65"/>
    </row>
    <row r="46" spans="1:2" ht="12.75">
      <c r="A46" s="25" t="s">
        <v>98</v>
      </c>
      <c r="B46" t="s">
        <v>99</v>
      </c>
    </row>
    <row r="47" ht="12.75">
      <c r="B47" t="s">
        <v>100</v>
      </c>
    </row>
    <row r="48" ht="12.75">
      <c r="B48" s="104" t="s">
        <v>101</v>
      </c>
    </row>
    <row r="50" spans="1:2" ht="12.75">
      <c r="A50" s="25" t="s">
        <v>102</v>
      </c>
      <c r="B50" s="104" t="s">
        <v>103</v>
      </c>
    </row>
    <row r="51" ht="12.75">
      <c r="B51" t="s">
        <v>104</v>
      </c>
    </row>
    <row r="52" ht="12.75">
      <c r="B52" s="104" t="s">
        <v>105</v>
      </c>
    </row>
    <row r="53" ht="12.75">
      <c r="B53" t="s">
        <v>106</v>
      </c>
    </row>
    <row r="54" ht="12.75">
      <c r="B54" t="s">
        <v>107</v>
      </c>
    </row>
    <row r="55" ht="12.75">
      <c r="B55" t="s">
        <v>108</v>
      </c>
    </row>
    <row r="57" spans="1:3" ht="12.75">
      <c r="A57" s="25" t="s">
        <v>109</v>
      </c>
      <c r="B57" s="100" t="s">
        <v>110</v>
      </c>
      <c r="C57" s="102"/>
    </row>
    <row r="59" spans="2:10" ht="12.75">
      <c r="B59" s="101" t="s">
        <v>111</v>
      </c>
      <c r="C59" s="102"/>
      <c r="D59" s="102"/>
      <c r="E59" s="102"/>
      <c r="F59" s="102"/>
      <c r="G59" s="102"/>
      <c r="H59" s="102"/>
      <c r="I59" s="65"/>
      <c r="J59" s="65"/>
    </row>
    <row r="60" spans="2:10" ht="12.75">
      <c r="B60" s="101" t="s">
        <v>112</v>
      </c>
      <c r="C60" s="102"/>
      <c r="D60" s="102"/>
      <c r="E60" s="102"/>
      <c r="F60" s="65" t="s">
        <v>113</v>
      </c>
      <c r="I60" s="65"/>
      <c r="J60" s="65"/>
    </row>
    <row r="61" spans="9:10" ht="12.75">
      <c r="I61" s="65"/>
      <c r="J61" s="65"/>
    </row>
  </sheetData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workbookViewId="0" topLeftCell="A1">
      <selection activeCell="K32" sqref="K32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6171875" style="2" customWidth="1"/>
    <col min="5" max="5" width="31.00390625" style="2" customWidth="1"/>
    <col min="6" max="6" width="4.50390625" style="2" customWidth="1"/>
    <col min="7" max="7" width="6.00390625" style="7" customWidth="1"/>
    <col min="8" max="8" width="7.625" style="12" hidden="1" customWidth="1"/>
    <col min="9" max="9" width="0.6171875" style="2" customWidth="1"/>
    <col min="10" max="10" width="5.50390625" style="10" customWidth="1"/>
    <col min="11" max="11" width="6.125" style="10" customWidth="1"/>
    <col min="12" max="12" width="2.375" style="3" customWidth="1"/>
    <col min="13" max="13" width="1.12109375" style="1" customWidth="1"/>
    <col min="14" max="14" width="5.375" style="24" customWidth="1"/>
    <col min="15" max="15" width="4.875" style="2" customWidth="1"/>
    <col min="16" max="16" width="5.125" style="2" customWidth="1"/>
    <col min="17" max="17" width="5.50390625" style="4" customWidth="1"/>
    <col min="18" max="18" width="3.50390625" style="3" customWidth="1"/>
    <col min="19" max="19" width="1.00390625" style="1" customWidth="1"/>
    <col min="20" max="20" width="4.50390625" style="24" customWidth="1"/>
    <col min="21" max="22" width="9.875" style="14" hidden="1" customWidth="1"/>
    <col min="23" max="29" width="9.875" style="8" hidden="1" customWidth="1"/>
    <col min="30" max="30" width="9.875" style="2" customWidth="1"/>
    <col min="31" max="16384" width="9.125" style="2" customWidth="1"/>
  </cols>
  <sheetData>
    <row r="1" spans="2:20" ht="15">
      <c r="B1" s="110" t="s">
        <v>16</v>
      </c>
      <c r="C1" s="111"/>
      <c r="D1" s="111"/>
      <c r="E1" s="111"/>
      <c r="F1" s="111"/>
      <c r="G1" s="112"/>
      <c r="H1" s="113"/>
      <c r="I1" s="111"/>
      <c r="J1" s="114"/>
      <c r="K1" s="114"/>
      <c r="L1" s="115"/>
      <c r="M1" s="116"/>
      <c r="N1" s="117"/>
      <c r="O1" s="118" t="s">
        <v>116</v>
      </c>
      <c r="P1" s="119"/>
      <c r="Q1" s="120"/>
      <c r="R1" s="121"/>
      <c r="S1" s="118"/>
      <c r="T1" s="122"/>
    </row>
    <row r="2" spans="2:20" ht="12.75">
      <c r="B2" s="123" t="s">
        <v>22</v>
      </c>
      <c r="C2" s="124"/>
      <c r="D2" s="125"/>
      <c r="E2" s="125"/>
      <c r="F2" s="125"/>
      <c r="G2" s="126"/>
      <c r="H2" s="127"/>
      <c r="I2" s="125"/>
      <c r="J2" s="128"/>
      <c r="K2" s="128"/>
      <c r="L2" s="129"/>
      <c r="M2" s="130"/>
      <c r="N2" s="131"/>
      <c r="O2" s="132" t="s">
        <v>117</v>
      </c>
      <c r="P2" s="132"/>
      <c r="Q2" s="133"/>
      <c r="R2" s="134"/>
      <c r="S2" s="135"/>
      <c r="T2" s="136"/>
    </row>
    <row r="3" spans="2:20" ht="12.75">
      <c r="B3" s="137" t="s">
        <v>27</v>
      </c>
      <c r="C3" s="166"/>
      <c r="D3" s="119"/>
      <c r="E3" s="167" t="s">
        <v>120</v>
      </c>
      <c r="F3" s="174"/>
      <c r="G3" s="177"/>
      <c r="H3" s="139"/>
      <c r="I3" s="138"/>
      <c r="J3" s="140"/>
      <c r="K3" s="140"/>
      <c r="L3" s="141"/>
      <c r="M3" s="130"/>
      <c r="N3" s="131"/>
      <c r="O3" s="142" t="s">
        <v>118</v>
      </c>
      <c r="P3" s="132"/>
      <c r="Q3" s="133"/>
      <c r="R3" s="134"/>
      <c r="S3" s="135"/>
      <c r="T3" s="136"/>
    </row>
    <row r="4" spans="2:29" s="19" customFormat="1" ht="12.75">
      <c r="B4" s="137" t="s">
        <v>26</v>
      </c>
      <c r="C4" s="168"/>
      <c r="D4" s="138"/>
      <c r="E4" s="169" t="s">
        <v>121</v>
      </c>
      <c r="F4" s="174"/>
      <c r="G4" s="178" t="s">
        <v>25</v>
      </c>
      <c r="H4" s="139"/>
      <c r="I4" s="140"/>
      <c r="J4" s="245">
        <v>39714</v>
      </c>
      <c r="K4" s="245"/>
      <c r="L4" s="141"/>
      <c r="M4" s="143"/>
      <c r="N4" s="144"/>
      <c r="O4" s="132" t="s">
        <v>119</v>
      </c>
      <c r="P4" s="142"/>
      <c r="Q4" s="133"/>
      <c r="R4" s="145"/>
      <c r="S4" s="135"/>
      <c r="T4" s="136"/>
      <c r="U4" s="21"/>
      <c r="V4" s="21"/>
      <c r="W4" s="22"/>
      <c r="X4" s="22"/>
      <c r="Y4" s="22"/>
      <c r="Z4" s="22"/>
      <c r="AA4" s="22"/>
      <c r="AB4" s="22"/>
      <c r="AC4" s="22"/>
    </row>
    <row r="5" spans="2:23" ht="12.75">
      <c r="B5" s="146"/>
      <c r="C5" s="172"/>
      <c r="D5" s="158"/>
      <c r="E5" s="173"/>
      <c r="F5" s="176"/>
      <c r="G5" s="186"/>
      <c r="H5" s="187"/>
      <c r="I5" s="158"/>
      <c r="J5" s="160"/>
      <c r="K5" s="160"/>
      <c r="L5" s="161"/>
      <c r="M5" s="188"/>
      <c r="N5" s="163"/>
      <c r="O5" s="158"/>
      <c r="P5" s="158"/>
      <c r="Q5" s="164"/>
      <c r="R5" s="161"/>
      <c r="S5" s="188"/>
      <c r="T5" s="165"/>
      <c r="W5" s="8" t="s">
        <v>14</v>
      </c>
    </row>
    <row r="6" spans="2:29" ht="12.75">
      <c r="B6" s="152" t="s">
        <v>9</v>
      </c>
      <c r="C6" s="198"/>
      <c r="D6" s="199"/>
      <c r="E6" s="200" t="s">
        <v>23</v>
      </c>
      <c r="F6" s="201" t="s">
        <v>29</v>
      </c>
      <c r="G6" s="202" t="s">
        <v>10</v>
      </c>
      <c r="H6" s="203" t="s">
        <v>10</v>
      </c>
      <c r="I6" s="199"/>
      <c r="J6" s="204" t="s">
        <v>18</v>
      </c>
      <c r="K6" s="207" t="s">
        <v>19</v>
      </c>
      <c r="L6" s="246" t="s">
        <v>20</v>
      </c>
      <c r="M6" s="246"/>
      <c r="N6" s="247"/>
      <c r="O6" s="213" t="s">
        <v>5</v>
      </c>
      <c r="P6" s="213" t="s">
        <v>6</v>
      </c>
      <c r="Q6" s="197" t="s">
        <v>7</v>
      </c>
      <c r="R6" s="248" t="s">
        <v>8</v>
      </c>
      <c r="S6" s="246"/>
      <c r="T6" s="247"/>
      <c r="U6" s="9" t="s">
        <v>21</v>
      </c>
      <c r="V6" s="9" t="s">
        <v>13</v>
      </c>
      <c r="W6" s="8" t="s">
        <v>4</v>
      </c>
      <c r="X6" s="8" t="s">
        <v>0</v>
      </c>
      <c r="Y6" s="8" t="s">
        <v>1</v>
      </c>
      <c r="Z6" s="8" t="s">
        <v>5</v>
      </c>
      <c r="AA6" s="8" t="s">
        <v>6</v>
      </c>
      <c r="AB6" s="8" t="s">
        <v>7</v>
      </c>
      <c r="AC6" s="8" t="s">
        <v>8</v>
      </c>
    </row>
    <row r="7" spans="2:20" ht="12.75">
      <c r="B7" s="190"/>
      <c r="C7" s="191"/>
      <c r="D7" s="192"/>
      <c r="E7" s="193" t="s">
        <v>12</v>
      </c>
      <c r="F7" s="194" t="s">
        <v>28</v>
      </c>
      <c r="G7" s="195" t="s">
        <v>11</v>
      </c>
      <c r="H7" s="196" t="s">
        <v>11</v>
      </c>
      <c r="I7" s="192"/>
      <c r="J7" s="205" t="s">
        <v>15</v>
      </c>
      <c r="K7" s="208" t="s">
        <v>15</v>
      </c>
      <c r="L7" s="249" t="s">
        <v>17</v>
      </c>
      <c r="M7" s="249"/>
      <c r="N7" s="250"/>
      <c r="O7" s="214" t="s">
        <v>2</v>
      </c>
      <c r="P7" s="214" t="s">
        <v>2</v>
      </c>
      <c r="Q7" s="189" t="s">
        <v>3</v>
      </c>
      <c r="R7" s="251" t="s">
        <v>24</v>
      </c>
      <c r="S7" s="252"/>
      <c r="T7" s="253"/>
    </row>
    <row r="8" spans="2:20" ht="12.75">
      <c r="B8" s="153"/>
      <c r="C8" s="170"/>
      <c r="D8" s="147"/>
      <c r="E8" s="171"/>
      <c r="F8" s="175"/>
      <c r="G8" s="179"/>
      <c r="H8" s="148"/>
      <c r="I8" s="147"/>
      <c r="J8" s="183"/>
      <c r="K8" s="209"/>
      <c r="L8" s="149"/>
      <c r="M8" s="135"/>
      <c r="N8" s="212"/>
      <c r="O8" s="175"/>
      <c r="P8" s="175"/>
      <c r="Q8" s="150"/>
      <c r="R8" s="217"/>
      <c r="S8" s="135"/>
      <c r="T8" s="151"/>
    </row>
    <row r="9" spans="2:29" ht="12.75">
      <c r="B9" s="154" t="str">
        <f>IF(H9=0,"","1.")</f>
        <v>1.</v>
      </c>
      <c r="C9" s="168"/>
      <c r="D9" s="138"/>
      <c r="E9" s="171" t="s">
        <v>129</v>
      </c>
      <c r="F9" s="175" t="s">
        <v>131</v>
      </c>
      <c r="G9" s="180">
        <f>IF(H9=0,"",H9)</f>
        <v>8281</v>
      </c>
      <c r="H9" s="148">
        <f>SUM(W9:AB10)+AC9</f>
        <v>8281</v>
      </c>
      <c r="I9" s="147"/>
      <c r="J9" s="184">
        <v>11.4</v>
      </c>
      <c r="K9" s="210">
        <v>54.7</v>
      </c>
      <c r="L9" s="149">
        <v>4</v>
      </c>
      <c r="M9" s="155" t="str">
        <f>IF(N9=0,"",":")</f>
        <v>:</v>
      </c>
      <c r="N9" s="151">
        <v>45.9</v>
      </c>
      <c r="O9" s="215">
        <v>177</v>
      </c>
      <c r="P9" s="215">
        <v>615</v>
      </c>
      <c r="Q9" s="150">
        <v>12.12</v>
      </c>
      <c r="R9" s="217">
        <v>2</v>
      </c>
      <c r="S9" s="155" t="str">
        <f>IF(T9=0,"",":")</f>
        <v>:</v>
      </c>
      <c r="T9" s="151">
        <v>11.7</v>
      </c>
      <c r="U9" s="14">
        <f>L9*60+N9</f>
        <v>285.9</v>
      </c>
      <c r="V9" s="14">
        <f>R9*60+T9</f>
        <v>131.7</v>
      </c>
      <c r="W9" s="15">
        <f>IF(J9&gt;0,(INT(POWER(17.76-J9,1.81)*25.4347)),0)</f>
        <v>723</v>
      </c>
      <c r="X9" s="15">
        <f>IF(K9&gt;0,(INT(POWER(81.86-K9,1.81)*1.53775)),0)</f>
        <v>605</v>
      </c>
      <c r="Y9" s="16">
        <f>IF(N9&lt;&gt;"",(INT(POWER(480-U9,1.85)*0.03768)),0)</f>
        <v>644</v>
      </c>
      <c r="Z9" s="16">
        <f>IF(O9&gt;0,(INT(POWER(O9-75,1.42)*0.8465)),0)</f>
        <v>602</v>
      </c>
      <c r="AA9" s="16">
        <f>IF(P9&gt;0,(INT(POWER(P9-220,1.4)*0.14354)),0)</f>
        <v>619</v>
      </c>
      <c r="AB9" s="16">
        <f>IF(Q9&gt;0,(INT(POWER(Q9-1.5,1.05)*51.39)),0)</f>
        <v>614</v>
      </c>
      <c r="AC9" s="16">
        <f>IF(T9&lt;&gt;"",(INT(POWER(305.5-V9,1.85)*0.08713)),0)</f>
        <v>1214</v>
      </c>
    </row>
    <row r="10" spans="2:29" ht="12.75">
      <c r="B10" s="153"/>
      <c r="C10" s="170"/>
      <c r="D10" s="147"/>
      <c r="E10" s="171"/>
      <c r="F10" s="175"/>
      <c r="G10" s="181"/>
      <c r="H10" s="156">
        <f>H9</f>
        <v>8281</v>
      </c>
      <c r="I10" s="147"/>
      <c r="J10" s="184">
        <v>11.5</v>
      </c>
      <c r="K10" s="210">
        <v>55.8</v>
      </c>
      <c r="L10" s="149">
        <v>5</v>
      </c>
      <c r="M10" s="155" t="str">
        <f>IF(N10=0,"",":")</f>
        <v>:</v>
      </c>
      <c r="N10" s="151">
        <v>27.2</v>
      </c>
      <c r="O10" s="215">
        <v>173</v>
      </c>
      <c r="P10" s="215">
        <v>525</v>
      </c>
      <c r="Q10" s="150">
        <v>11.59</v>
      </c>
      <c r="R10" s="217"/>
      <c r="S10" s="155">
        <f>IF(T10=0,"",":")</f>
      </c>
      <c r="T10" s="151"/>
      <c r="U10" s="14">
        <f>L10*60+N10</f>
        <v>327.2</v>
      </c>
      <c r="W10" s="15">
        <f>IF(J10&gt;0,(INT(POWER(17.76-J10,1.81)*25.4347)),0)</f>
        <v>703</v>
      </c>
      <c r="X10" s="15">
        <f>IF(K10&gt;0,(INT(POWER(81.86-K10,1.81)*1.53775)),0)</f>
        <v>562</v>
      </c>
      <c r="Y10" s="16">
        <f>IF(N10&lt;&gt;"",(INT(POWER(480-U10,1.85)*0.03768)),0)</f>
        <v>413</v>
      </c>
      <c r="Z10" s="16">
        <f>IF(O10&gt;0,(INT(POWER(O10-75,1.42)*0.8465)),0)</f>
        <v>569</v>
      </c>
      <c r="AA10" s="16">
        <f>IF(P10&gt;0,(INT(POWER(P10-220,1.4)*0.14354)),0)</f>
        <v>431</v>
      </c>
      <c r="AB10" s="16">
        <f>IF(Q10&gt;0,(INT(POWER(Q10-1.5,1.05)*51.39)),0)</f>
        <v>582</v>
      </c>
      <c r="AC10" s="18"/>
    </row>
    <row r="11" spans="2:29" ht="12.75">
      <c r="B11" s="153"/>
      <c r="C11" s="170"/>
      <c r="D11" s="147"/>
      <c r="E11" s="171"/>
      <c r="F11" s="175"/>
      <c r="G11" s="181"/>
      <c r="H11" s="156">
        <f>H9</f>
        <v>8281</v>
      </c>
      <c r="I11" s="147"/>
      <c r="J11" s="184"/>
      <c r="K11" s="210"/>
      <c r="L11" s="149"/>
      <c r="M11" s="135"/>
      <c r="N11" s="151"/>
      <c r="O11" s="215"/>
      <c r="P11" s="215"/>
      <c r="Q11" s="150"/>
      <c r="R11" s="217"/>
      <c r="S11" s="135"/>
      <c r="T11" s="151"/>
      <c r="W11" s="18"/>
      <c r="X11" s="18"/>
      <c r="Y11" s="18"/>
      <c r="Z11" s="18"/>
      <c r="AA11" s="18"/>
      <c r="AB11" s="18"/>
      <c r="AC11" s="18"/>
    </row>
    <row r="12" spans="2:29" ht="12.75">
      <c r="B12" s="154" t="str">
        <f>IF(H12=0,"","2.")</f>
        <v>2.</v>
      </c>
      <c r="C12" s="170"/>
      <c r="D12" s="147"/>
      <c r="E12" s="171" t="s">
        <v>130</v>
      </c>
      <c r="F12" s="175" t="s">
        <v>131</v>
      </c>
      <c r="G12" s="180">
        <f>IF(H12=0,"",H12)</f>
        <v>8059</v>
      </c>
      <c r="H12" s="148">
        <f>SUM(W12:AB13)+AC12</f>
        <v>8059</v>
      </c>
      <c r="I12" s="147"/>
      <c r="J12" s="183">
        <v>11.6</v>
      </c>
      <c r="K12" s="209">
        <v>54.2</v>
      </c>
      <c r="L12" s="149">
        <v>4</v>
      </c>
      <c r="M12" s="155" t="str">
        <f>IF(N12=0,"",":")</f>
        <v>:</v>
      </c>
      <c r="N12" s="151">
        <v>21</v>
      </c>
      <c r="O12" s="215">
        <v>161</v>
      </c>
      <c r="P12" s="215">
        <v>530</v>
      </c>
      <c r="Q12" s="150">
        <v>12.97</v>
      </c>
      <c r="R12" s="217">
        <v>2</v>
      </c>
      <c r="S12" s="155" t="str">
        <f>IF(T12=0,"",":")</f>
        <v>:</v>
      </c>
      <c r="T12" s="151">
        <v>12.3</v>
      </c>
      <c r="U12" s="14">
        <f>L12*60+N12</f>
        <v>261</v>
      </c>
      <c r="V12" s="14">
        <f>R12*60+T12</f>
        <v>132.3</v>
      </c>
      <c r="W12" s="15">
        <f>IF(J12&gt;0,(INT(POWER(17.76-J12,1.81)*25.4347)),0)</f>
        <v>683</v>
      </c>
      <c r="X12" s="15">
        <f>IF(K12&gt;0,(INT(POWER(81.86-K12,1.81)*1.53775)),0)</f>
        <v>626</v>
      </c>
      <c r="Y12" s="16">
        <f>IF(N12&lt;&gt;"",(INT(POWER(480-U12,1.85)*0.03768)),0)</f>
        <v>805</v>
      </c>
      <c r="Z12" s="16">
        <f>IF(O12&gt;0,(INT(POWER(O12-75,1.42)*0.8465)),0)</f>
        <v>472</v>
      </c>
      <c r="AA12" s="16">
        <f>IF(P12&gt;0,(INT(POWER(P12-220,1.4)*0.14354)),0)</f>
        <v>441</v>
      </c>
      <c r="AB12" s="16">
        <f>IF(Q12&gt;0,(INT(POWER(Q12-1.5,1.05)*51.39)),0)</f>
        <v>665</v>
      </c>
      <c r="AC12" s="16">
        <f>IF(T12&lt;&gt;"",(INT(POWER(305.5-V12,1.85)*0.08713)),0)</f>
        <v>1206</v>
      </c>
    </row>
    <row r="13" spans="2:29" ht="12.75">
      <c r="B13" s="153"/>
      <c r="C13" s="170"/>
      <c r="D13" s="147"/>
      <c r="E13" s="171"/>
      <c r="F13" s="175"/>
      <c r="G13" s="181"/>
      <c r="H13" s="156">
        <f>H12</f>
        <v>8059</v>
      </c>
      <c r="I13" s="147"/>
      <c r="J13" s="183">
        <v>12.3</v>
      </c>
      <c r="K13" s="209">
        <v>54.3</v>
      </c>
      <c r="L13" s="149">
        <v>4</v>
      </c>
      <c r="M13" s="155" t="str">
        <f>IF(N13=0,"",":")</f>
        <v>:</v>
      </c>
      <c r="N13" s="151">
        <v>51.9</v>
      </c>
      <c r="O13" s="215">
        <v>157</v>
      </c>
      <c r="P13" s="215">
        <v>520</v>
      </c>
      <c r="Q13" s="150">
        <v>10.59</v>
      </c>
      <c r="R13" s="217"/>
      <c r="S13" s="155">
        <f>IF(T13=0,"",":")</f>
      </c>
      <c r="T13" s="151"/>
      <c r="U13" s="14">
        <f>L13*60+N13</f>
        <v>291.9</v>
      </c>
      <c r="W13" s="15">
        <f>IF(J13&gt;0,(INT(POWER(17.76-J13,1.81)*25.4347)),0)</f>
        <v>549</v>
      </c>
      <c r="X13" s="15">
        <f>IF(K13&gt;0,(INT(POWER(81.86-K13,1.81)*1.53775)),0)</f>
        <v>622</v>
      </c>
      <c r="Y13" s="16">
        <f>IF(N13&lt;&gt;"",(INT(POWER(480-U13,1.85)*0.03768)),0)</f>
        <v>607</v>
      </c>
      <c r="Z13" s="16">
        <f>IF(O13&gt;0,(INT(POWER(O13-75,1.42)*0.8465)),0)</f>
        <v>441</v>
      </c>
      <c r="AA13" s="16">
        <f>IF(P13&gt;0,(INT(POWER(P13-220,1.4)*0.14354)),0)</f>
        <v>421</v>
      </c>
      <c r="AB13" s="16">
        <f>IF(Q13&gt;0,(INT(POWER(Q13-1.5,1.05)*51.39)),0)</f>
        <v>521</v>
      </c>
      <c r="AC13" s="18"/>
    </row>
    <row r="14" spans="2:29" ht="12.75">
      <c r="B14" s="153"/>
      <c r="C14" s="170"/>
      <c r="D14" s="147"/>
      <c r="E14" s="171"/>
      <c r="F14" s="175"/>
      <c r="G14" s="181"/>
      <c r="H14" s="156">
        <f>H12</f>
        <v>8059</v>
      </c>
      <c r="I14" s="147"/>
      <c r="J14" s="206"/>
      <c r="K14" s="209"/>
      <c r="L14" s="149"/>
      <c r="M14" s="135"/>
      <c r="N14" s="151"/>
      <c r="O14" s="175"/>
      <c r="P14" s="175"/>
      <c r="Q14" s="150"/>
      <c r="R14" s="217"/>
      <c r="S14" s="135"/>
      <c r="T14" s="151"/>
      <c r="W14" s="18"/>
      <c r="X14" s="18"/>
      <c r="Y14" s="18"/>
      <c r="Z14" s="18"/>
      <c r="AA14" s="18"/>
      <c r="AB14" s="18"/>
      <c r="AC14" s="18"/>
    </row>
    <row r="15" spans="2:29" ht="12.75">
      <c r="B15" s="154" t="str">
        <f>IF(H15=0,"","3.")</f>
        <v>3.</v>
      </c>
      <c r="C15" s="170"/>
      <c r="D15" s="147"/>
      <c r="E15" s="171" t="s">
        <v>127</v>
      </c>
      <c r="F15" s="175" t="s">
        <v>131</v>
      </c>
      <c r="G15" s="180">
        <f>IF(H15=0,"",H15)</f>
        <v>7868</v>
      </c>
      <c r="H15" s="148">
        <f>SUM(W15:AB16)+AC15</f>
        <v>7868</v>
      </c>
      <c r="I15" s="147"/>
      <c r="J15" s="184">
        <v>11.1</v>
      </c>
      <c r="K15" s="210">
        <v>51.7</v>
      </c>
      <c r="L15" s="149">
        <v>4</v>
      </c>
      <c r="M15" s="155" t="str">
        <f>IF(N15=0,"",":")</f>
        <v>:</v>
      </c>
      <c r="N15" s="151">
        <v>18.9</v>
      </c>
      <c r="O15" s="215">
        <v>165</v>
      </c>
      <c r="P15" s="215">
        <v>574</v>
      </c>
      <c r="Q15" s="150">
        <v>11.81</v>
      </c>
      <c r="R15" s="217">
        <v>2</v>
      </c>
      <c r="S15" s="155" t="str">
        <f>IF(T15=0,"",":")</f>
        <v>:</v>
      </c>
      <c r="T15" s="151">
        <v>10.4</v>
      </c>
      <c r="U15" s="14">
        <f>L15*60+N15</f>
        <v>258.9</v>
      </c>
      <c r="V15" s="14">
        <f>R15*60+T15</f>
        <v>130.4</v>
      </c>
      <c r="W15" s="15">
        <f>IF(J15&gt;0,(INT(POWER(17.76-J15,1.81)*25.4347)),0)</f>
        <v>786</v>
      </c>
      <c r="X15" s="15">
        <f>IF(K15&gt;0,(INT(POWER(81.86-K15,1.81)*1.53775)),0)</f>
        <v>732</v>
      </c>
      <c r="Y15" s="16">
        <f>IF(N15&lt;&gt;"",(INT(POWER(480-U15,1.85)*0.03768)),0)</f>
        <v>819</v>
      </c>
      <c r="Z15" s="16">
        <f>IF(O15&gt;0,(INT(POWER(O15-75,1.42)*0.8465)),0)</f>
        <v>504</v>
      </c>
      <c r="AA15" s="16">
        <f>IF(P15&gt;0,(INT(POWER(P15-220,1.4)*0.14354)),0)</f>
        <v>531</v>
      </c>
      <c r="AB15" s="16">
        <f>IF(Q15&gt;0,(INT(POWER(Q15-1.5,1.05)*51.39)),0)</f>
        <v>595</v>
      </c>
      <c r="AC15" s="16">
        <f>IF(T15&lt;&gt;"",(INT(POWER(305.5-V15,1.85)*0.08713)),0)</f>
        <v>1230</v>
      </c>
    </row>
    <row r="16" spans="2:29" ht="12.75">
      <c r="B16" s="153"/>
      <c r="C16" s="170"/>
      <c r="D16" s="147"/>
      <c r="E16" s="171"/>
      <c r="F16" s="175"/>
      <c r="G16" s="181"/>
      <c r="H16" s="156">
        <f>H15</f>
        <v>7868</v>
      </c>
      <c r="I16" s="147"/>
      <c r="J16" s="184">
        <v>11.6</v>
      </c>
      <c r="K16" s="210">
        <v>57.2</v>
      </c>
      <c r="L16" s="149"/>
      <c r="M16" s="155">
        <f>IF(N16=0,"",":")</f>
      </c>
      <c r="N16" s="151"/>
      <c r="O16" s="215">
        <v>157</v>
      </c>
      <c r="P16" s="215">
        <v>565</v>
      </c>
      <c r="Q16" s="150">
        <v>10.68</v>
      </c>
      <c r="R16" s="217"/>
      <c r="S16" s="155">
        <f>IF(T16=0,"",":")</f>
      </c>
      <c r="T16" s="151"/>
      <c r="U16" s="14">
        <f>L16*60+N16</f>
        <v>0</v>
      </c>
      <c r="W16" s="15">
        <f>IF(J16&gt;0,(INT(POWER(17.76-J16,1.81)*25.4347)),0)</f>
        <v>683</v>
      </c>
      <c r="X16" s="15">
        <f>IF(K16&gt;0,(INT(POWER(81.86-K16,1.81)*1.53775)),0)</f>
        <v>508</v>
      </c>
      <c r="Y16" s="16">
        <f>IF(N16&lt;&gt;"",(INT(POWER(480-U16,1.85)*0.03768)),0)</f>
        <v>0</v>
      </c>
      <c r="Z16" s="16">
        <f>IF(O16&gt;0,(INT(POWER(O16-75,1.42)*0.8465)),0)</f>
        <v>441</v>
      </c>
      <c r="AA16" s="16">
        <f>IF(P16&gt;0,(INT(POWER(P16-220,1.4)*0.14354)),0)</f>
        <v>512</v>
      </c>
      <c r="AB16" s="16">
        <f>IF(Q16&gt;0,(INT(POWER(Q16-1.5,1.05)*51.39)),0)</f>
        <v>527</v>
      </c>
      <c r="AC16" s="18"/>
    </row>
    <row r="17" spans="2:29" ht="12.75">
      <c r="B17" s="153"/>
      <c r="C17" s="170"/>
      <c r="D17" s="147"/>
      <c r="E17" s="171"/>
      <c r="F17" s="175"/>
      <c r="G17" s="181"/>
      <c r="H17" s="156">
        <f>H16</f>
        <v>7868</v>
      </c>
      <c r="I17" s="147"/>
      <c r="J17" s="184"/>
      <c r="K17" s="210"/>
      <c r="L17" s="149"/>
      <c r="M17" s="135"/>
      <c r="N17" s="151"/>
      <c r="O17" s="215"/>
      <c r="P17" s="215"/>
      <c r="Q17" s="150"/>
      <c r="R17" s="217"/>
      <c r="S17" s="135"/>
      <c r="T17" s="151"/>
      <c r="W17" s="18"/>
      <c r="X17" s="18"/>
      <c r="Y17" s="18"/>
      <c r="Z17" s="18"/>
      <c r="AA17" s="18"/>
      <c r="AB17" s="18"/>
      <c r="AC17" s="18"/>
    </row>
    <row r="18" spans="2:29" ht="12.75">
      <c r="B18" s="154" t="str">
        <f>IF(H18=0,"","4.")</f>
        <v>4.</v>
      </c>
      <c r="C18" s="170"/>
      <c r="D18" s="147"/>
      <c r="E18" s="171" t="s">
        <v>122</v>
      </c>
      <c r="F18" s="175" t="s">
        <v>131</v>
      </c>
      <c r="G18" s="180">
        <f>IF(H18=0,"",H18)</f>
        <v>7537</v>
      </c>
      <c r="H18" s="148">
        <f>SUM(W18:AB19)+AC18</f>
        <v>7537</v>
      </c>
      <c r="I18" s="147"/>
      <c r="J18" s="184">
        <v>11.6</v>
      </c>
      <c r="K18" s="210">
        <v>61.5</v>
      </c>
      <c r="L18" s="149">
        <v>4</v>
      </c>
      <c r="M18" s="155"/>
      <c r="N18" s="151">
        <v>43.7</v>
      </c>
      <c r="O18" s="215">
        <v>185</v>
      </c>
      <c r="P18" s="215">
        <v>600</v>
      </c>
      <c r="Q18" s="150">
        <v>11.55</v>
      </c>
      <c r="R18" s="217">
        <v>2</v>
      </c>
      <c r="S18" s="155"/>
      <c r="T18" s="151">
        <v>20.3</v>
      </c>
      <c r="U18" s="14">
        <f>L18*60+N18</f>
        <v>283.7</v>
      </c>
      <c r="V18" s="14">
        <f>R18*60+T18</f>
        <v>140.3</v>
      </c>
      <c r="W18" s="15">
        <f>IF(J18&gt;0,(INT(POWER(17.76-J18,1.81)*25.4347)),0)</f>
        <v>683</v>
      </c>
      <c r="X18" s="15">
        <f>IF(K18&gt;0,(INT(POWER(81.86-K18,1.81)*1.53775)),0)</f>
        <v>359</v>
      </c>
      <c r="Y18" s="16">
        <f>IF(N18&lt;&gt;"",(INT(POWER(480-U18,1.85)*0.03768)),0)</f>
        <v>657</v>
      </c>
      <c r="Z18" s="16">
        <f>IF(O18&gt;0,(INT(POWER(O18-75,1.42)*0.8465)),0)</f>
        <v>670</v>
      </c>
      <c r="AA18" s="16">
        <f>IF(P18&gt;0,(INT(POWER(P18-220,1.4)*0.14354)),0)</f>
        <v>587</v>
      </c>
      <c r="AB18" s="16">
        <f>IF(Q18&gt;0,(INT(POWER(Q18-1.5,1.05)*51.39)),0)</f>
        <v>579</v>
      </c>
      <c r="AC18" s="16">
        <f>IF(T18&lt;&gt;"",(INT(POWER(305.5-V18,1.85)*0.08713)),0)</f>
        <v>1105</v>
      </c>
    </row>
    <row r="19" spans="2:29" ht="12.75">
      <c r="B19" s="153"/>
      <c r="C19" s="170"/>
      <c r="D19" s="147"/>
      <c r="E19" s="171" t="s">
        <v>123</v>
      </c>
      <c r="F19" s="175"/>
      <c r="G19" s="181"/>
      <c r="H19" s="156">
        <f>H18</f>
        <v>7537</v>
      </c>
      <c r="I19" s="147"/>
      <c r="J19" s="184">
        <v>12.1</v>
      </c>
      <c r="K19" s="210">
        <v>66.9</v>
      </c>
      <c r="L19" s="149">
        <v>5</v>
      </c>
      <c r="M19" s="155"/>
      <c r="N19" s="151">
        <v>9.4</v>
      </c>
      <c r="O19" s="215">
        <v>169</v>
      </c>
      <c r="P19" s="215">
        <v>570</v>
      </c>
      <c r="Q19" s="150">
        <v>10.91</v>
      </c>
      <c r="R19" s="217"/>
      <c r="S19" s="155"/>
      <c r="T19" s="151"/>
      <c r="U19" s="14">
        <f>L19*60+N19</f>
        <v>309.4</v>
      </c>
      <c r="W19" s="15">
        <f>IF(J19&gt;0,(INT(POWER(17.76-J19,1.81)*25.4347)),0)</f>
        <v>586</v>
      </c>
      <c r="X19" s="15">
        <f>IF(K19&gt;0,(INT(POWER(81.86-K19,1.81)*1.53775)),0)</f>
        <v>205</v>
      </c>
      <c r="Y19" s="16">
        <f>IF(N19&lt;&gt;"",(INT(POWER(480-U19,1.85)*0.03768)),0)</f>
        <v>507</v>
      </c>
      <c r="Z19" s="16">
        <f>IF(O19&gt;0,(INT(POWER(O19-75,1.42)*0.8465)),0)</f>
        <v>536</v>
      </c>
      <c r="AA19" s="16">
        <f>IF(P19&gt;0,(INT(POWER(P19-220,1.4)*0.14354)),0)</f>
        <v>523</v>
      </c>
      <c r="AB19" s="16">
        <f>IF(Q19&gt;0,(INT(POWER(Q19-1.5,1.05)*51.39)),0)</f>
        <v>540</v>
      </c>
      <c r="AC19" s="18"/>
    </row>
    <row r="20" spans="2:29" ht="12.75">
      <c r="B20" s="153"/>
      <c r="C20" s="170"/>
      <c r="D20" s="147"/>
      <c r="E20" s="171"/>
      <c r="F20" s="175"/>
      <c r="G20" s="181"/>
      <c r="H20" s="156">
        <f>H18</f>
        <v>7537</v>
      </c>
      <c r="I20" s="147"/>
      <c r="J20" s="184"/>
      <c r="K20" s="210"/>
      <c r="L20" s="149"/>
      <c r="M20" s="135"/>
      <c r="N20" s="151"/>
      <c r="O20" s="215"/>
      <c r="P20" s="215"/>
      <c r="Q20" s="150"/>
      <c r="R20" s="217"/>
      <c r="S20" s="135"/>
      <c r="T20" s="151"/>
      <c r="W20" s="18"/>
      <c r="X20" s="18"/>
      <c r="Y20" s="18"/>
      <c r="Z20" s="18"/>
      <c r="AA20" s="18"/>
      <c r="AB20" s="18"/>
      <c r="AC20" s="18"/>
    </row>
    <row r="21" spans="2:29" ht="12.75">
      <c r="B21" s="219" t="str">
        <f>IF(H21=0,"","5.")</f>
        <v>5.</v>
      </c>
      <c r="C21" s="220"/>
      <c r="D21" s="221"/>
      <c r="E21" s="228" t="s">
        <v>124</v>
      </c>
      <c r="F21" s="222" t="s">
        <v>131</v>
      </c>
      <c r="G21" s="223">
        <f>IF(H21=0,"",H21)</f>
        <v>7386</v>
      </c>
      <c r="H21" s="224">
        <f>SUM(W21:AB22)+AC21</f>
        <v>7386</v>
      </c>
      <c r="I21" s="221"/>
      <c r="J21" s="230">
        <v>11.4</v>
      </c>
      <c r="K21" s="231">
        <v>58.2</v>
      </c>
      <c r="L21" s="232">
        <v>5</v>
      </c>
      <c r="M21" s="225"/>
      <c r="N21" s="233">
        <v>3.9</v>
      </c>
      <c r="O21" s="234">
        <v>173</v>
      </c>
      <c r="P21" s="234">
        <v>580</v>
      </c>
      <c r="Q21" s="235">
        <v>11.93</v>
      </c>
      <c r="R21" s="236">
        <v>2</v>
      </c>
      <c r="S21" s="226"/>
      <c r="T21" s="237">
        <v>21.6</v>
      </c>
      <c r="U21" s="14">
        <f>L21*60+N21</f>
        <v>303.9</v>
      </c>
      <c r="V21" s="14">
        <f>R21*60+T21</f>
        <v>141.6</v>
      </c>
      <c r="W21" s="15">
        <f>IF(J21&gt;0,(INT(POWER(17.76-J21,1.81)*25.4347)),0)</f>
        <v>723</v>
      </c>
      <c r="X21" s="15">
        <f>IF(K21&gt;0,(INT(POWER(81.86-K21,1.81)*1.53775)),0)</f>
        <v>471</v>
      </c>
      <c r="Y21" s="16">
        <f>IF(N21&lt;&gt;"",(INT(POWER(480-U21,1.85)*0.03768)),0)</f>
        <v>537</v>
      </c>
      <c r="Z21" s="16">
        <f>IF(O21&gt;0,(INT(POWER(O21-75,1.42)*0.8465)),0)</f>
        <v>569</v>
      </c>
      <c r="AA21" s="16">
        <f>IF(P21&gt;0,(INT(POWER(P21-220,1.4)*0.14354)),0)</f>
        <v>544</v>
      </c>
      <c r="AB21" s="16">
        <f>IF(Q21&gt;0,(INT(POWER(Q21-1.5,1.05)*51.39)),0)</f>
        <v>602</v>
      </c>
      <c r="AC21" s="16">
        <f>IF(T21&lt;&gt;"",(INT(POWER(305.5-V21,1.85)*0.08713)),0)</f>
        <v>1089</v>
      </c>
    </row>
    <row r="22" spans="2:29" ht="12.75">
      <c r="B22" s="157"/>
      <c r="C22" s="172"/>
      <c r="D22" s="158"/>
      <c r="E22" s="229" t="s">
        <v>125</v>
      </c>
      <c r="F22" s="176"/>
      <c r="G22" s="182"/>
      <c r="H22" s="159">
        <f>H21</f>
        <v>7386</v>
      </c>
      <c r="I22" s="158"/>
      <c r="J22" s="238">
        <v>12.2</v>
      </c>
      <c r="K22" s="239">
        <v>61.2</v>
      </c>
      <c r="L22" s="240">
        <v>5</v>
      </c>
      <c r="M22" s="227"/>
      <c r="N22" s="241">
        <v>23.4</v>
      </c>
      <c r="O22" s="242">
        <v>153</v>
      </c>
      <c r="P22" s="242">
        <v>565</v>
      </c>
      <c r="Q22" s="243">
        <v>11.24</v>
      </c>
      <c r="R22" s="244"/>
      <c r="S22" s="227"/>
      <c r="T22" s="241"/>
      <c r="U22" s="14">
        <f>L22*60+N22</f>
        <v>323.4</v>
      </c>
      <c r="W22" s="15">
        <f>IF(J22&gt;0,(INT(POWER(17.76-J22,1.81)*25.4347)),0)</f>
        <v>567</v>
      </c>
      <c r="X22" s="15">
        <f>IF(K22&gt;0,(INT(POWER(81.86-K22,1.81)*1.53775)),0)</f>
        <v>369</v>
      </c>
      <c r="Y22" s="16">
        <f>IF(N22&lt;&gt;"",(INT(POWER(480-U22,1.85)*0.03768)),0)</f>
        <v>432</v>
      </c>
      <c r="Z22" s="16">
        <f>IF(O22&gt;0,(INT(POWER(O22-75,1.42)*0.8465)),0)</f>
        <v>411</v>
      </c>
      <c r="AA22" s="16">
        <f>IF(P22&gt;0,(INT(POWER(P22-220,1.4)*0.14354)),0)</f>
        <v>512</v>
      </c>
      <c r="AB22" s="16">
        <f>IF(Q22&gt;0,(INT(POWER(Q22-1.5,1.05)*51.39)),0)</f>
        <v>560</v>
      </c>
      <c r="AC22" s="18"/>
    </row>
    <row r="23" spans="2:29" ht="12.75">
      <c r="B23" s="153"/>
      <c r="C23" s="170"/>
      <c r="D23" s="147"/>
      <c r="E23" s="171"/>
      <c r="F23" s="175"/>
      <c r="G23" s="181"/>
      <c r="H23" s="156">
        <f>H21</f>
        <v>7386</v>
      </c>
      <c r="I23" s="147"/>
      <c r="J23" s="183"/>
      <c r="K23" s="209"/>
      <c r="L23" s="149"/>
      <c r="M23" s="135"/>
      <c r="N23" s="151"/>
      <c r="O23" s="175"/>
      <c r="P23" s="175"/>
      <c r="Q23" s="150"/>
      <c r="R23" s="217"/>
      <c r="S23" s="155"/>
      <c r="T23" s="151"/>
      <c r="W23" s="18"/>
      <c r="X23" s="18"/>
      <c r="Y23" s="18"/>
      <c r="Z23" s="18"/>
      <c r="AA23" s="18"/>
      <c r="AB23" s="18"/>
      <c r="AC23" s="18"/>
    </row>
    <row r="24" spans="2:29" ht="12.75">
      <c r="B24" s="154" t="str">
        <f>IF(H24=0,"","6.")</f>
        <v>6.</v>
      </c>
      <c r="C24" s="170"/>
      <c r="D24" s="147"/>
      <c r="E24" s="171" t="s">
        <v>126</v>
      </c>
      <c r="F24" s="175" t="s">
        <v>131</v>
      </c>
      <c r="G24" s="180">
        <f>IF(H24=0,"",H24)</f>
        <v>6772</v>
      </c>
      <c r="H24" s="148">
        <f>SUM(W24:AB25)+AC24</f>
        <v>6772</v>
      </c>
      <c r="I24" s="147"/>
      <c r="J24" s="183">
        <v>11.6</v>
      </c>
      <c r="K24" s="209">
        <v>61.2</v>
      </c>
      <c r="L24" s="149">
        <v>4</v>
      </c>
      <c r="M24" s="155" t="str">
        <f>IF(N24=0,"",":")</f>
        <v>:</v>
      </c>
      <c r="N24" s="151">
        <v>51.3</v>
      </c>
      <c r="O24" s="215">
        <v>173</v>
      </c>
      <c r="P24" s="215">
        <v>525</v>
      </c>
      <c r="Q24" s="150">
        <v>11.4</v>
      </c>
      <c r="R24" s="217">
        <v>2</v>
      </c>
      <c r="S24" s="155" t="str">
        <f>IF(T24=0,"",":")</f>
        <v>:</v>
      </c>
      <c r="T24" s="151">
        <v>24</v>
      </c>
      <c r="U24" s="14">
        <f>L24*60+N24</f>
        <v>291.3</v>
      </c>
      <c r="V24" s="14">
        <f>R24*60+T24</f>
        <v>144</v>
      </c>
      <c r="W24" s="15">
        <f>IF(J24&gt;0,(INT(POWER(17.76-J24,1.81)*25.4347)),0)</f>
        <v>683</v>
      </c>
      <c r="X24" s="15">
        <f>IF(K24&gt;0,(INT(POWER(81.86-K24,1.81)*1.53775)),0)</f>
        <v>369</v>
      </c>
      <c r="Y24" s="16">
        <f>IF(N24&lt;&gt;"",(INT(POWER(480-U24,1.85)*0.03768)),0)</f>
        <v>611</v>
      </c>
      <c r="Z24" s="16">
        <f>IF(O24&gt;0,(INT(POWER(O24-75,1.42)*0.8465)),0)</f>
        <v>569</v>
      </c>
      <c r="AA24" s="16">
        <f>IF(P24&gt;0,(INT(POWER(P24-220,1.4)*0.14354)),0)</f>
        <v>431</v>
      </c>
      <c r="AB24" s="16">
        <f>IF(Q24&gt;0,(INT(POWER(Q24-1.5,1.05)*51.39)),0)</f>
        <v>570</v>
      </c>
      <c r="AC24" s="16">
        <f>IF(T24&lt;&gt;"",(INT(POWER(305.5-V24,1.85)*0.08713)),0)</f>
        <v>1059</v>
      </c>
    </row>
    <row r="25" spans="2:29" ht="12.75">
      <c r="B25" s="153"/>
      <c r="C25" s="170"/>
      <c r="D25" s="147"/>
      <c r="E25" s="171"/>
      <c r="F25" s="175"/>
      <c r="G25" s="181"/>
      <c r="H25" s="156">
        <f>H24</f>
        <v>6772</v>
      </c>
      <c r="I25" s="147"/>
      <c r="J25" s="183">
        <v>12.7</v>
      </c>
      <c r="K25" s="209">
        <v>64.5</v>
      </c>
      <c r="L25" s="149">
        <v>5</v>
      </c>
      <c r="M25" s="155" t="str">
        <f>IF(N25=0,"",":")</f>
        <v>:</v>
      </c>
      <c r="N25" s="151">
        <v>11.4</v>
      </c>
      <c r="O25" s="215">
        <v>130</v>
      </c>
      <c r="P25" s="215">
        <v>520</v>
      </c>
      <c r="Q25" s="150">
        <v>11.33</v>
      </c>
      <c r="R25" s="217"/>
      <c r="S25" s="155">
        <f>IF(T25=0,"",":")</f>
      </c>
      <c r="T25" s="151"/>
      <c r="U25" s="14">
        <f>L25*60+N25</f>
        <v>311.4</v>
      </c>
      <c r="W25" s="15">
        <f>IF(J25&gt;0,(INT(POWER(17.76-J25,1.81)*25.4347)),0)</f>
        <v>478</v>
      </c>
      <c r="X25" s="15">
        <f>IF(K25&gt;0,(INT(POWER(81.86-K25,1.81)*1.53775)),0)</f>
        <v>269</v>
      </c>
      <c r="Y25" s="16">
        <f>IF(N25&lt;&gt;"",(INT(POWER(480-U25,1.85)*0.03768)),0)</f>
        <v>496</v>
      </c>
      <c r="Z25" s="16">
        <f>IF(O25&gt;0,(INT(POWER(O25-75,1.42)*0.8465)),0)</f>
        <v>250</v>
      </c>
      <c r="AA25" s="16">
        <f>IF(P25&gt;0,(INT(POWER(P25-220,1.4)*0.14354)),0)</f>
        <v>421</v>
      </c>
      <c r="AB25" s="16">
        <f>IF(Q25&gt;0,(INT(POWER(Q25-1.5,1.05)*51.39)),0)</f>
        <v>566</v>
      </c>
      <c r="AC25" s="18"/>
    </row>
    <row r="26" spans="2:29" ht="12.75">
      <c r="B26" s="153"/>
      <c r="C26" s="170"/>
      <c r="D26" s="147"/>
      <c r="E26" s="171"/>
      <c r="F26" s="175"/>
      <c r="G26" s="181"/>
      <c r="H26" s="156">
        <f>H24</f>
        <v>6772</v>
      </c>
      <c r="I26" s="147"/>
      <c r="J26" s="183"/>
      <c r="K26" s="209"/>
      <c r="L26" s="149"/>
      <c r="M26" s="135"/>
      <c r="N26" s="151"/>
      <c r="O26" s="175"/>
      <c r="P26" s="175"/>
      <c r="Q26" s="150"/>
      <c r="R26" s="217"/>
      <c r="S26" s="135"/>
      <c r="T26" s="151"/>
      <c r="W26" s="18"/>
      <c r="X26" s="18"/>
      <c r="Y26" s="18"/>
      <c r="Z26" s="18"/>
      <c r="AA26" s="18"/>
      <c r="AB26" s="18"/>
      <c r="AC26" s="18"/>
    </row>
    <row r="27" spans="2:29" ht="12.75">
      <c r="B27" s="154" t="str">
        <f>IF(H27=0,"","7.")</f>
        <v>7.</v>
      </c>
      <c r="C27" s="170"/>
      <c r="D27" s="147"/>
      <c r="E27" s="171" t="s">
        <v>128</v>
      </c>
      <c r="F27" s="175" t="s">
        <v>131</v>
      </c>
      <c r="G27" s="180">
        <f>IF(H27=0,"",H27)</f>
        <v>2647</v>
      </c>
      <c r="H27" s="148">
        <f>SUM(W27:AB28)+AC27</f>
        <v>2647</v>
      </c>
      <c r="I27" s="147"/>
      <c r="J27" s="183">
        <v>12.8</v>
      </c>
      <c r="K27" s="209"/>
      <c r="L27" s="149"/>
      <c r="M27" s="155">
        <f>IF(N27=0,"",":")</f>
      </c>
      <c r="N27" s="151"/>
      <c r="O27" s="215">
        <v>169</v>
      </c>
      <c r="P27" s="215">
        <v>530</v>
      </c>
      <c r="Q27" s="150"/>
      <c r="R27" s="217">
        <v>2</v>
      </c>
      <c r="S27" s="155" t="str">
        <f>IF(T27=0,"",":")</f>
        <v>:</v>
      </c>
      <c r="T27" s="151">
        <v>33.2</v>
      </c>
      <c r="U27" s="14">
        <f>L27*60+N27</f>
        <v>0</v>
      </c>
      <c r="V27" s="14">
        <f>R27*60+T27</f>
        <v>153.2</v>
      </c>
      <c r="W27" s="15">
        <f>IF(J27&gt;0,(INT(POWER(17.76-J27,1.81)*25.4347)),0)</f>
        <v>461</v>
      </c>
      <c r="X27" s="15">
        <f>IF(K27&gt;0,(INT(POWER(81.86-K27,1.81)*1.53775)),0)</f>
        <v>0</v>
      </c>
      <c r="Y27" s="16">
        <f>IF(N27&lt;&gt;"",(INT(POWER(480-U27,1.85)*0.03768)),0)</f>
        <v>0</v>
      </c>
      <c r="Z27" s="16">
        <f>IF(O27&gt;0,(INT(POWER(O27-75,1.42)*0.8465)),0)</f>
        <v>536</v>
      </c>
      <c r="AA27" s="16">
        <f>IF(P27&gt;0,(INT(POWER(P27-220,1.4)*0.14354)),0)</f>
        <v>441</v>
      </c>
      <c r="AB27" s="16">
        <f>IF(Q27&gt;0,(INT(POWER(Q27-1.5,1.05)*51.39)),0)</f>
        <v>0</v>
      </c>
      <c r="AC27" s="16">
        <f>IF(T27&lt;&gt;"",(INT(POWER(305.5-V27,1.85)*0.08713)),0)</f>
        <v>950</v>
      </c>
    </row>
    <row r="28" spans="2:29" ht="12.75">
      <c r="B28" s="157"/>
      <c r="C28" s="172"/>
      <c r="D28" s="158"/>
      <c r="E28" s="173"/>
      <c r="F28" s="176"/>
      <c r="G28" s="182"/>
      <c r="H28" s="159">
        <f>H27</f>
        <v>2647</v>
      </c>
      <c r="I28" s="158"/>
      <c r="J28" s="185"/>
      <c r="K28" s="211"/>
      <c r="L28" s="161"/>
      <c r="M28" s="162">
        <f>IF(N28=0,"",":")</f>
      </c>
      <c r="N28" s="165"/>
      <c r="O28" s="216"/>
      <c r="P28" s="216">
        <v>432</v>
      </c>
      <c r="Q28" s="164"/>
      <c r="R28" s="218"/>
      <c r="S28" s="162">
        <f>IF(T28=0,"",":")</f>
      </c>
      <c r="T28" s="165"/>
      <c r="U28" s="14">
        <f>L28*60+N28</f>
        <v>0</v>
      </c>
      <c r="W28" s="15">
        <f>IF(J28&gt;0,(INT(POWER(17.76-J28,1.81)*25.4347)),0)</f>
        <v>0</v>
      </c>
      <c r="X28" s="15">
        <f>IF(K28&gt;0,(INT(POWER(81.86-K28,1.81)*1.53775)),0)</f>
        <v>0</v>
      </c>
      <c r="Y28" s="16">
        <f>IF(N28&lt;&gt;"",(INT(POWER(480-U28,1.85)*0.03768)),0)</f>
        <v>0</v>
      </c>
      <c r="Z28" s="16">
        <f>IF(O28&gt;0,(INT(POWER(O28-75,1.42)*0.8465)),0)</f>
        <v>0</v>
      </c>
      <c r="AA28" s="16">
        <f>IF(P28&gt;0,(INT(POWER(P28-220,1.4)*0.14354)),0)</f>
        <v>259</v>
      </c>
      <c r="AB28" s="16">
        <f>IF(Q28&gt;0,(INT(POWER(Q28-1.5,1.05)*51.39)),0)</f>
        <v>0</v>
      </c>
      <c r="AC28" s="18"/>
    </row>
    <row r="29" spans="2:29" ht="12.75">
      <c r="B29" s="26"/>
      <c r="G29" s="20"/>
      <c r="H29" s="17">
        <f>H27</f>
        <v>2647</v>
      </c>
      <c r="J29" s="13"/>
      <c r="M29" s="20"/>
      <c r="S29" s="20"/>
      <c r="W29" s="18"/>
      <c r="X29" s="18"/>
      <c r="Y29" s="18"/>
      <c r="Z29" s="18"/>
      <c r="AA29" s="18"/>
      <c r="AB29" s="18"/>
      <c r="AC29" s="18"/>
    </row>
    <row r="30" spans="2:29" ht="12.75">
      <c r="B30" s="27">
        <f>IF(H30=0,"","8.")</f>
      </c>
      <c r="G30" s="28">
        <f>IF(H30=0,"",H30)</f>
      </c>
      <c r="H30" s="12">
        <f>SUM(W30:AB31)+AC30</f>
        <v>0</v>
      </c>
      <c r="M30" s="23">
        <f>IF(N30=0,"",":")</f>
      </c>
      <c r="O30" s="6"/>
      <c r="P30" s="6"/>
      <c r="S30" s="23">
        <f>IF(T30=0,"",":")</f>
      </c>
      <c r="U30" s="14">
        <f>L30*60+N30</f>
        <v>0</v>
      </c>
      <c r="V30" s="14">
        <f>R30*60+T30</f>
        <v>0</v>
      </c>
      <c r="W30" s="15">
        <f>IF(J30&gt;0,(INT(POWER(17.76-J30,1.81)*25.4347)),0)</f>
        <v>0</v>
      </c>
      <c r="X30" s="15">
        <f>IF(K30&gt;0,(INT(POWER(81.86-K30,1.81)*1.53775)),0)</f>
        <v>0</v>
      </c>
      <c r="Y30" s="16">
        <f>IF(N30&lt;&gt;"",(INT(POWER(480-U30,1.85)*0.03768)),0)</f>
        <v>0</v>
      </c>
      <c r="Z30" s="16">
        <f>IF(O30&gt;0,(INT(POWER(O30-75,1.42)*0.8465)),0)</f>
        <v>0</v>
      </c>
      <c r="AA30" s="16">
        <f>IF(P30&gt;0,(INT(POWER(P30-220,1.4)*0.14354)),0)</f>
        <v>0</v>
      </c>
      <c r="AB30" s="16">
        <f>IF(Q30&gt;0,(INT(POWER(Q30-1.5,1.05)*51.39)),0)</f>
        <v>0</v>
      </c>
      <c r="AC30" s="16">
        <f>IF(T30&lt;&gt;"",(INT(POWER(305.5-V30,1.85)*0.08713)),0)</f>
        <v>0</v>
      </c>
    </row>
    <row r="31" spans="2:29" ht="12.75">
      <c r="B31" s="26"/>
      <c r="G31" s="20"/>
      <c r="H31" s="17">
        <f>H30</f>
        <v>0</v>
      </c>
      <c r="M31" s="23">
        <f>IF(N31=0,"",":")</f>
      </c>
      <c r="O31" s="6"/>
      <c r="P31" s="6"/>
      <c r="S31" s="23">
        <f>IF(T31=0,"",":")</f>
      </c>
      <c r="U31" s="14">
        <f>L31*60+N31</f>
        <v>0</v>
      </c>
      <c r="W31" s="15">
        <f>IF(J31&gt;0,(INT(POWER(17.76-J31,1.81)*25.4347)),0)</f>
        <v>0</v>
      </c>
      <c r="X31" s="15">
        <f>IF(K31&gt;0,(INT(POWER(81.86-K31,1.81)*1.53775)),0)</f>
        <v>0</v>
      </c>
      <c r="Y31" s="16">
        <f>IF(N31&lt;&gt;"",(INT(POWER(480-U31,1.85)*0.03768)),0)</f>
        <v>0</v>
      </c>
      <c r="Z31" s="16">
        <f>IF(O31&gt;0,(INT(POWER(O31-75,1.42)*0.8465)),0)</f>
        <v>0</v>
      </c>
      <c r="AA31" s="16">
        <f>IF(P31&gt;0,(INT(POWER(P31-220,1.4)*0.14354)),0)</f>
        <v>0</v>
      </c>
      <c r="AB31" s="16">
        <f>IF(Q31&gt;0,(INT(POWER(Q31-1.5,1.05)*51.39)),0)</f>
        <v>0</v>
      </c>
      <c r="AC31" s="18"/>
    </row>
    <row r="32" spans="2:29" ht="12.75">
      <c r="B32" s="26"/>
      <c r="G32" s="20"/>
      <c r="H32" s="17">
        <f>H30</f>
        <v>0</v>
      </c>
      <c r="M32" s="20"/>
      <c r="S32" s="20"/>
      <c r="W32" s="18"/>
      <c r="X32" s="18"/>
      <c r="Y32" s="18"/>
      <c r="Z32" s="18"/>
      <c r="AA32" s="18"/>
      <c r="AB32" s="18"/>
      <c r="AC32" s="18"/>
    </row>
    <row r="33" spans="2:29" ht="12.75">
      <c r="B33" s="27">
        <f>IF(H33=0,"","9.")</f>
      </c>
      <c r="G33" s="28">
        <f>IF(H33=0,"",H33)</f>
      </c>
      <c r="H33" s="12">
        <f>SUM(W33:AB34)+AC33</f>
        <v>0</v>
      </c>
      <c r="J33" s="11"/>
      <c r="K33" s="11"/>
      <c r="M33" s="23">
        <f>IF(N33=0,"",":")</f>
      </c>
      <c r="O33" s="6"/>
      <c r="P33" s="6"/>
      <c r="S33" s="23">
        <f>IF(T33=0,"",":")</f>
      </c>
      <c r="U33" s="14">
        <f>L33*60+N33</f>
        <v>0</v>
      </c>
      <c r="V33" s="14">
        <f>R33*60+T33</f>
        <v>0</v>
      </c>
      <c r="W33" s="15">
        <f>IF(J33&gt;0,(INT(POWER(17.76-J33,1.81)*25.4347)),0)</f>
        <v>0</v>
      </c>
      <c r="X33" s="15">
        <f>IF(K33&gt;0,(INT(POWER(81.86-K33,1.81)*1.53775)),0)</f>
        <v>0</v>
      </c>
      <c r="Y33" s="16">
        <f>IF(N33&lt;&gt;"",(INT(POWER(480-U33,1.85)*0.03768)),0)</f>
        <v>0</v>
      </c>
      <c r="Z33" s="16">
        <f>IF(O33&gt;0,(INT(POWER(O33-75,1.42)*0.8465)),0)</f>
        <v>0</v>
      </c>
      <c r="AA33" s="16">
        <f>IF(P33&gt;0,(INT(POWER(P33-220,1.4)*0.14354)),0)</f>
        <v>0</v>
      </c>
      <c r="AB33" s="16">
        <f>IF(Q33&gt;0,(INT(POWER(Q33-1.5,1.05)*51.39)),0)</f>
        <v>0</v>
      </c>
      <c r="AC33" s="16">
        <f>IF(T33&lt;&gt;"",(INT(POWER(305.5-V33,1.85)*0.08713)),0)</f>
        <v>0</v>
      </c>
    </row>
    <row r="34" spans="2:29" ht="12.75">
      <c r="B34" s="26"/>
      <c r="G34" s="20"/>
      <c r="H34" s="17">
        <f>H33</f>
        <v>0</v>
      </c>
      <c r="J34" s="11"/>
      <c r="K34" s="11"/>
      <c r="M34" s="23">
        <f>IF(N34=0,"",":")</f>
      </c>
      <c r="O34" s="6"/>
      <c r="P34" s="6"/>
      <c r="S34" s="23">
        <f>IF(T34=0,"",":")</f>
      </c>
      <c r="U34" s="14">
        <f>L34*60+N34</f>
        <v>0</v>
      </c>
      <c r="W34" s="15">
        <f>IF(J34&gt;0,(INT(POWER(17.76-J34,1.81)*25.4347)),0)</f>
        <v>0</v>
      </c>
      <c r="X34" s="15">
        <f>IF(K34&gt;0,(INT(POWER(81.86-K34,1.81)*1.53775)),0)</f>
        <v>0</v>
      </c>
      <c r="Y34" s="16">
        <f>IF(N34&lt;&gt;"",(INT(POWER(480-U34,1.85)*0.03768)),0)</f>
        <v>0</v>
      </c>
      <c r="Z34" s="16">
        <f>IF(O34&gt;0,(INT(POWER(O34-75,1.42)*0.8465)),0)</f>
        <v>0</v>
      </c>
      <c r="AA34" s="16">
        <f>IF(P34&gt;0,(INT(POWER(P34-220,1.4)*0.14354)),0)</f>
        <v>0</v>
      </c>
      <c r="AB34" s="16">
        <f>IF(Q34&gt;0,(INT(POWER(Q34-1.5,1.05)*51.39)),0)</f>
        <v>0</v>
      </c>
      <c r="AC34" s="18"/>
    </row>
    <row r="35" spans="2:29" ht="12.75">
      <c r="B35" s="26"/>
      <c r="G35" s="20"/>
      <c r="H35" s="17">
        <f>H33</f>
        <v>0</v>
      </c>
      <c r="J35" s="11"/>
      <c r="K35" s="11"/>
      <c r="M35" s="20"/>
      <c r="O35" s="6"/>
      <c r="P35" s="6"/>
      <c r="S35" s="20"/>
      <c r="W35" s="18"/>
      <c r="X35" s="18"/>
      <c r="Y35" s="18"/>
      <c r="Z35" s="18"/>
      <c r="AA35" s="18"/>
      <c r="AB35" s="18"/>
      <c r="AC35" s="18"/>
    </row>
    <row r="36" spans="2:29" ht="12.75">
      <c r="B36" s="27">
        <f>IF(H36=0,"","10.")</f>
      </c>
      <c r="G36" s="28">
        <f>IF(H36=0,"",H36)</f>
      </c>
      <c r="H36" s="12">
        <f>SUM(W36:AB37)+AC36</f>
        <v>0</v>
      </c>
      <c r="J36" s="11"/>
      <c r="K36" s="11"/>
      <c r="M36" s="23">
        <f>IF(N36=0,"",":")</f>
      </c>
      <c r="O36" s="6"/>
      <c r="P36" s="6"/>
      <c r="S36" s="23">
        <f>IF(T36=0,"",":")</f>
      </c>
      <c r="U36" s="14">
        <f>L36*60+N36</f>
        <v>0</v>
      </c>
      <c r="V36" s="14">
        <f>R36*60+T36</f>
        <v>0</v>
      </c>
      <c r="W36" s="15">
        <f>IF(J36&gt;0,(INT(POWER(17.76-J36,1.81)*25.4347)),0)</f>
        <v>0</v>
      </c>
      <c r="X36" s="15">
        <f>IF(K36&gt;0,(INT(POWER(81.86-K36,1.81)*1.53775)),0)</f>
        <v>0</v>
      </c>
      <c r="Y36" s="16">
        <f>IF(N36&lt;&gt;"",(INT(POWER(480-U36,1.85)*0.03768)),0)</f>
        <v>0</v>
      </c>
      <c r="Z36" s="16">
        <f>IF(O36&gt;0,(INT(POWER(O36-75,1.42)*0.8465)),0)</f>
        <v>0</v>
      </c>
      <c r="AA36" s="16">
        <f>IF(P36&gt;0,(INT(POWER(P36-220,1.4)*0.14354)),0)</f>
        <v>0</v>
      </c>
      <c r="AB36" s="16">
        <f>IF(Q36&gt;0,(INT(POWER(Q36-1.5,1.05)*51.39)),0)</f>
        <v>0</v>
      </c>
      <c r="AC36" s="16">
        <f>IF(T36&lt;&gt;"",(INT(POWER(305.5-V36,1.85)*0.08713)),0)</f>
        <v>0</v>
      </c>
    </row>
    <row r="37" spans="2:29" ht="12.75">
      <c r="B37" s="26"/>
      <c r="G37" s="20"/>
      <c r="H37" s="17">
        <f>H36</f>
        <v>0</v>
      </c>
      <c r="J37" s="11"/>
      <c r="K37" s="11"/>
      <c r="M37" s="23">
        <f>IF(N37=0,"",":")</f>
      </c>
      <c r="O37" s="6"/>
      <c r="P37" s="6"/>
      <c r="S37" s="23">
        <f>IF(T37=0,"",":")</f>
      </c>
      <c r="U37" s="14">
        <f>L37*60+N37</f>
        <v>0</v>
      </c>
      <c r="W37" s="15">
        <f>IF(J37&gt;0,(INT(POWER(17.76-J37,1.81)*25.4347)),0)</f>
        <v>0</v>
      </c>
      <c r="X37" s="15">
        <f>IF(K37&gt;0,(INT(POWER(81.86-K37,1.81)*1.53775)),0)</f>
        <v>0</v>
      </c>
      <c r="Y37" s="16">
        <f>IF(N37&lt;&gt;"",(INT(POWER(480-U37,1.85)*0.03768)),0)</f>
        <v>0</v>
      </c>
      <c r="Z37" s="16">
        <f>IF(O37&gt;0,(INT(POWER(O37-75,1.42)*0.8465)),0)</f>
        <v>0</v>
      </c>
      <c r="AA37" s="16">
        <f>IF(P37&gt;0,(INT(POWER(P37-220,1.4)*0.14354)),0)</f>
        <v>0</v>
      </c>
      <c r="AB37" s="16">
        <f>IF(Q37&gt;0,(INT(POWER(Q37-1.5,1.05)*51.39)),0)</f>
        <v>0</v>
      </c>
      <c r="AC37" s="18"/>
    </row>
    <row r="38" spans="2:29" ht="12.75">
      <c r="B38" s="26"/>
      <c r="G38" s="20"/>
      <c r="H38" s="17">
        <f>H36</f>
        <v>0</v>
      </c>
      <c r="M38" s="20"/>
      <c r="S38" s="20"/>
      <c r="W38" s="18"/>
      <c r="X38" s="18"/>
      <c r="Y38" s="18"/>
      <c r="Z38" s="18"/>
      <c r="AA38" s="18"/>
      <c r="AB38" s="18"/>
      <c r="AC38" s="18"/>
    </row>
    <row r="39" spans="2:29" ht="12.75">
      <c r="B39" s="27">
        <f>IF(H39=0,"","11.")</f>
      </c>
      <c r="G39" s="28">
        <f>IF(H39=0,"",H39)</f>
      </c>
      <c r="H39" s="12">
        <f>SUM(W39:AB40)+AC39</f>
        <v>0</v>
      </c>
      <c r="M39" s="23">
        <f>IF(N39=0,"",":")</f>
      </c>
      <c r="S39" s="23">
        <f>IF(T39=0,"",":")</f>
      </c>
      <c r="U39" s="14">
        <f>L39*60+N39</f>
        <v>0</v>
      </c>
      <c r="V39" s="14">
        <f>R39*60+T39</f>
        <v>0</v>
      </c>
      <c r="W39" s="15">
        <f>IF(J39&gt;0,(INT(POWER(17.76-J39,1.81)*25.4347)),0)</f>
        <v>0</v>
      </c>
      <c r="X39" s="15">
        <f>IF(K39&gt;0,(INT(POWER(81.86-K39,1.81)*1.53775)),0)</f>
        <v>0</v>
      </c>
      <c r="Y39" s="16">
        <f>IF(N39&lt;&gt;"",(INT(POWER(480-U39,1.85)*0.03768)),0)</f>
        <v>0</v>
      </c>
      <c r="Z39" s="16">
        <f>IF(O39&gt;0,(INT(POWER(O39-75,1.42)*0.8465)),0)</f>
        <v>0</v>
      </c>
      <c r="AA39" s="16">
        <f>IF(P39&gt;0,(INT(POWER(P39-220,1.4)*0.14354)),0)</f>
        <v>0</v>
      </c>
      <c r="AB39" s="16">
        <f>IF(Q39&gt;0,(INT(POWER(Q39-1.5,1.05)*51.39)),0)</f>
        <v>0</v>
      </c>
      <c r="AC39" s="16">
        <f>IF(T39&lt;&gt;"",(INT(POWER(305.5-V39,1.85)*0.08713)),0)</f>
        <v>0</v>
      </c>
    </row>
    <row r="40" spans="2:29" ht="12.75">
      <c r="B40" s="26"/>
      <c r="G40" s="20"/>
      <c r="H40" s="17">
        <f>H39</f>
        <v>0</v>
      </c>
      <c r="M40" s="23">
        <f>IF(N40=0,"",":")</f>
      </c>
      <c r="S40" s="23">
        <f>IF(T40=0,"",":")</f>
      </c>
      <c r="U40" s="14">
        <f>L40*60+N40</f>
        <v>0</v>
      </c>
      <c r="W40" s="15">
        <f>IF(J40&gt;0,(INT(POWER(17.76-J40,1.81)*25.4347)),0)</f>
        <v>0</v>
      </c>
      <c r="X40" s="15">
        <f>IF(K40&gt;0,(INT(POWER(81.86-K40,1.81)*1.53775)),0)</f>
        <v>0</v>
      </c>
      <c r="Y40" s="16">
        <f>IF(N40&lt;&gt;"",(INT(POWER(480-U40,1.85)*0.03768)),0)</f>
        <v>0</v>
      </c>
      <c r="Z40" s="16">
        <f>IF(O40&gt;0,(INT(POWER(O40-75,1.42)*0.8465)),0)</f>
        <v>0</v>
      </c>
      <c r="AA40" s="16">
        <f>IF(P40&gt;0,(INT(POWER(P40-220,1.4)*0.14354)),0)</f>
        <v>0</v>
      </c>
      <c r="AB40" s="16">
        <f>IF(Q40&gt;0,(INT(POWER(Q40-1.5,1.05)*51.39)),0)</f>
        <v>0</v>
      </c>
      <c r="AC40" s="18"/>
    </row>
    <row r="41" spans="2:29" ht="12.75">
      <c r="B41" s="26"/>
      <c r="G41" s="20"/>
      <c r="H41" s="17">
        <f>H39</f>
        <v>0</v>
      </c>
      <c r="M41" s="20"/>
      <c r="S41" s="20"/>
      <c r="W41" s="18"/>
      <c r="X41" s="18"/>
      <c r="Y41" s="18"/>
      <c r="Z41" s="18"/>
      <c r="AA41" s="18"/>
      <c r="AB41" s="18"/>
      <c r="AC41" s="18"/>
    </row>
    <row r="42" spans="2:29" ht="12.75">
      <c r="B42" s="27">
        <f>IF(H42=0,"","12.")</f>
      </c>
      <c r="G42" s="28">
        <f>IF(H42=0,"",H42)</f>
      </c>
      <c r="H42" s="12">
        <f>SUM(W42:AB43)+AC42</f>
        <v>0</v>
      </c>
      <c r="M42" s="23">
        <f>IF(N42=0,"",":")</f>
      </c>
      <c r="S42" s="23">
        <f>IF(T42=0,"",":")</f>
      </c>
      <c r="U42" s="14">
        <f>L42*60+N42</f>
        <v>0</v>
      </c>
      <c r="V42" s="14">
        <f>R42*60+T42</f>
        <v>0</v>
      </c>
      <c r="W42" s="15">
        <f>IF(J42&gt;0,(INT(POWER(17.76-J42,1.81)*25.4347)),0)</f>
        <v>0</v>
      </c>
      <c r="X42" s="15">
        <f>IF(K42&gt;0,(INT(POWER(81.86-K42,1.81)*1.53775)),0)</f>
        <v>0</v>
      </c>
      <c r="Y42" s="16">
        <f>IF(N42&lt;&gt;"",(INT(POWER(480-U42,1.85)*0.03768)),0)</f>
        <v>0</v>
      </c>
      <c r="Z42" s="16">
        <f>IF(O42&gt;0,(INT(POWER(O42-75,1.42)*0.8465)),0)</f>
        <v>0</v>
      </c>
      <c r="AA42" s="16">
        <f>IF(P42&gt;0,(INT(POWER(P42-220,1.4)*0.14354)),0)</f>
        <v>0</v>
      </c>
      <c r="AB42" s="16">
        <f>IF(Q42&gt;0,(INT(POWER(Q42-1.5,1.05)*51.39)),0)</f>
        <v>0</v>
      </c>
      <c r="AC42" s="16">
        <f>IF(T42&lt;&gt;"",(INT(POWER(305.5-V42,1.85)*0.08713)),0)</f>
        <v>0</v>
      </c>
    </row>
    <row r="43" spans="2:29" ht="12.75">
      <c r="B43" s="26"/>
      <c r="G43" s="20"/>
      <c r="H43" s="17">
        <f>H42</f>
        <v>0</v>
      </c>
      <c r="M43" s="23">
        <f>IF(N43=0,"",":")</f>
      </c>
      <c r="S43" s="23">
        <f>IF(T43=0,"",":")</f>
      </c>
      <c r="U43" s="14">
        <f>L43*60+N43</f>
        <v>0</v>
      </c>
      <c r="W43" s="15">
        <f>IF(J43&gt;0,(INT(POWER(17.76-J43,1.81)*25.4347)),0)</f>
        <v>0</v>
      </c>
      <c r="X43" s="15">
        <f>IF(K43&gt;0,(INT(POWER(81.86-K43,1.81)*1.53775)),0)</f>
        <v>0</v>
      </c>
      <c r="Y43" s="16">
        <f>IF(N43&lt;&gt;"",(INT(POWER(480-U43,1.85)*0.03768)),0)</f>
        <v>0</v>
      </c>
      <c r="Z43" s="16">
        <f>IF(O43&gt;0,(INT(POWER(O43-75,1.42)*0.8465)),0)</f>
        <v>0</v>
      </c>
      <c r="AA43" s="16">
        <f>IF(P43&gt;0,(INT(POWER(P43-220,1.4)*0.14354)),0)</f>
        <v>0</v>
      </c>
      <c r="AB43" s="16">
        <f>IF(Q43&gt;0,(INT(POWER(Q43-1.5,1.05)*51.39)),0)</f>
        <v>0</v>
      </c>
      <c r="AC43" s="18"/>
    </row>
    <row r="44" spans="2:29" ht="12.75">
      <c r="B44" s="26"/>
      <c r="G44" s="20"/>
      <c r="H44" s="17">
        <f>H42</f>
        <v>0</v>
      </c>
      <c r="M44" s="20"/>
      <c r="S44" s="20"/>
      <c r="W44" s="18"/>
      <c r="X44" s="18"/>
      <c r="Y44" s="18"/>
      <c r="Z44" s="18"/>
      <c r="AA44" s="18"/>
      <c r="AB44" s="18"/>
      <c r="AC44" s="18"/>
    </row>
    <row r="45" spans="2:29" ht="12.75">
      <c r="B45" s="27">
        <f>IF(H45=0,"","13.")</f>
      </c>
      <c r="G45" s="28">
        <f>IF(H45=0,"",H45)</f>
      </c>
      <c r="H45" s="12">
        <f>SUM(W45:AB46)+AC45</f>
        <v>0</v>
      </c>
      <c r="M45" s="23">
        <f>IF(N45=0,"",":")</f>
      </c>
      <c r="S45" s="23">
        <f>IF(T45=0,"",":")</f>
      </c>
      <c r="U45" s="14">
        <f>L45*60+N45</f>
        <v>0</v>
      </c>
      <c r="V45" s="14">
        <f>R45*60+T45</f>
        <v>0</v>
      </c>
      <c r="W45" s="15">
        <f>IF(J45&gt;0,(INT(POWER(17.76-J45,1.81)*25.4347)),0)</f>
        <v>0</v>
      </c>
      <c r="X45" s="15">
        <f>IF(K45&gt;0,(INT(POWER(81.86-K45,1.81)*1.53775)),0)</f>
        <v>0</v>
      </c>
      <c r="Y45" s="16">
        <f>IF(N45&lt;&gt;"",(INT(POWER(480-U45,1.85)*0.03768)),0)</f>
        <v>0</v>
      </c>
      <c r="Z45" s="16">
        <f>IF(O45&gt;0,(INT(POWER(O45-75,1.42)*0.8465)),0)</f>
        <v>0</v>
      </c>
      <c r="AA45" s="16">
        <f>IF(P45&gt;0,(INT(POWER(P45-220,1.4)*0.14354)),0)</f>
        <v>0</v>
      </c>
      <c r="AB45" s="16">
        <f>IF(Q45&gt;0,(INT(POWER(Q45-1.5,1.05)*51.39)),0)</f>
        <v>0</v>
      </c>
      <c r="AC45" s="16">
        <f>IF(T45&lt;&gt;"",(INT(POWER(305.5-V45,1.85)*0.08713)),0)</f>
        <v>0</v>
      </c>
    </row>
    <row r="46" spans="2:29" ht="12.75">
      <c r="B46" s="26"/>
      <c r="G46" s="20"/>
      <c r="H46" s="17">
        <f>H45</f>
        <v>0</v>
      </c>
      <c r="M46" s="23">
        <f>IF(N46=0,"",":")</f>
      </c>
      <c r="S46" s="23">
        <f>IF(T46=0,"",":")</f>
      </c>
      <c r="U46" s="14">
        <f>L46*60+N46</f>
        <v>0</v>
      </c>
      <c r="W46" s="15">
        <f>IF(J46&gt;0,(INT(POWER(17.76-J46,1.81)*25.4347)),0)</f>
        <v>0</v>
      </c>
      <c r="X46" s="15">
        <f>IF(K46&gt;0,(INT(POWER(81.86-K46,1.81)*1.53775)),0)</f>
        <v>0</v>
      </c>
      <c r="Y46" s="16">
        <f>IF(N46&lt;&gt;"",(INT(POWER(480-U46,1.85)*0.03768)),0)</f>
        <v>0</v>
      </c>
      <c r="Z46" s="16">
        <f>IF(O46&gt;0,(INT(POWER(O46-75,1.42)*0.8465)),0)</f>
        <v>0</v>
      </c>
      <c r="AA46" s="16">
        <f>IF(P46&gt;0,(INT(POWER(P46-220,1.4)*0.14354)),0)</f>
        <v>0</v>
      </c>
      <c r="AB46" s="16">
        <f>IF(Q46&gt;0,(INT(POWER(Q46-1.5,1.05)*51.39)),0)</f>
        <v>0</v>
      </c>
      <c r="AC46" s="18"/>
    </row>
    <row r="47" spans="2:29" ht="12.75">
      <c r="B47" s="26"/>
      <c r="G47" s="20"/>
      <c r="H47" s="17">
        <f>H45</f>
        <v>0</v>
      </c>
      <c r="M47" s="20"/>
      <c r="S47" s="20"/>
      <c r="W47" s="18"/>
      <c r="X47" s="18"/>
      <c r="Y47" s="18"/>
      <c r="Z47" s="18"/>
      <c r="AA47" s="18"/>
      <c r="AB47" s="18"/>
      <c r="AC47" s="18"/>
    </row>
    <row r="48" spans="2:29" ht="12.75">
      <c r="B48" s="27">
        <f>IF(H48=0,"","14.")</f>
      </c>
      <c r="G48" s="28">
        <f>IF(H48=0,"",H48)</f>
      </c>
      <c r="H48" s="12">
        <f>SUM(W48:AB49)+AC48</f>
        <v>0</v>
      </c>
      <c r="M48" s="23">
        <f>IF(N48=0,"",":")</f>
      </c>
      <c r="S48" s="23">
        <f>IF(T48=0,"",":")</f>
      </c>
      <c r="U48" s="14">
        <f>L48*60+N48</f>
        <v>0</v>
      </c>
      <c r="V48" s="14">
        <f>R48*60+T48</f>
        <v>0</v>
      </c>
      <c r="W48" s="15">
        <f>IF(J48&gt;0,(INT(POWER(17.76-J48,1.81)*25.4347)),0)</f>
        <v>0</v>
      </c>
      <c r="X48" s="15">
        <f>IF(K48&gt;0,(INT(POWER(81.86-K48,1.81)*1.53775)),0)</f>
        <v>0</v>
      </c>
      <c r="Y48" s="16">
        <f>IF(N48&lt;&gt;"",(INT(POWER(480-U48,1.85)*0.03768)),0)</f>
        <v>0</v>
      </c>
      <c r="Z48" s="16">
        <f>IF(O48&gt;0,(INT(POWER(O48-75,1.42)*0.8465)),0)</f>
        <v>0</v>
      </c>
      <c r="AA48" s="16">
        <f>IF(P48&gt;0,(INT(POWER(P48-220,1.4)*0.14354)),0)</f>
        <v>0</v>
      </c>
      <c r="AB48" s="16">
        <f>IF(Q48&gt;0,(INT(POWER(Q48-1.5,1.05)*51.39)),0)</f>
        <v>0</v>
      </c>
      <c r="AC48" s="16">
        <f>IF(T48&lt;&gt;"",(INT(POWER(305.5-V48,1.85)*0.08713)),0)</f>
        <v>0</v>
      </c>
    </row>
    <row r="49" spans="2:29" ht="12.75">
      <c r="B49" s="26"/>
      <c r="G49" s="20"/>
      <c r="H49" s="17">
        <f>H48</f>
        <v>0</v>
      </c>
      <c r="M49" s="23">
        <f>IF(N49=0,"",":")</f>
      </c>
      <c r="S49" s="23">
        <f>IF(T49=0,"",":")</f>
      </c>
      <c r="U49" s="14">
        <f>L49*60+N49</f>
        <v>0</v>
      </c>
      <c r="W49" s="15">
        <f>IF(J49&gt;0,(INT(POWER(17.76-J49,1.81)*25.4347)),0)</f>
        <v>0</v>
      </c>
      <c r="X49" s="15">
        <f>IF(K49&gt;0,(INT(POWER(81.86-K49,1.81)*1.53775)),0)</f>
        <v>0</v>
      </c>
      <c r="Y49" s="16">
        <f>IF(N49&lt;&gt;"",(INT(POWER(480-U49,1.85)*0.03768)),0)</f>
        <v>0</v>
      </c>
      <c r="Z49" s="16">
        <f>IF(O49&gt;0,(INT(POWER(O49-75,1.42)*0.8465)),0)</f>
        <v>0</v>
      </c>
      <c r="AA49" s="16">
        <f>IF(P49&gt;0,(INT(POWER(P49-220,1.4)*0.14354)),0)</f>
        <v>0</v>
      </c>
      <c r="AB49" s="16">
        <f>IF(Q49&gt;0,(INT(POWER(Q49-1.5,1.05)*51.39)),0)</f>
        <v>0</v>
      </c>
      <c r="AC49" s="18"/>
    </row>
    <row r="50" spans="2:29" ht="12.75">
      <c r="B50" s="26"/>
      <c r="G50" s="20"/>
      <c r="H50" s="17">
        <f>H48</f>
        <v>0</v>
      </c>
      <c r="M50" s="20"/>
      <c r="S50" s="20"/>
      <c r="W50" s="18"/>
      <c r="X50" s="18"/>
      <c r="Y50" s="18"/>
      <c r="Z50" s="18"/>
      <c r="AA50" s="18"/>
      <c r="AB50" s="18"/>
      <c r="AC50" s="18"/>
    </row>
    <row r="51" spans="2:29" ht="12.75">
      <c r="B51" s="27">
        <f>IF(H51=0,"","15.")</f>
      </c>
      <c r="G51" s="28">
        <f>IF(H51=0,"",H51)</f>
      </c>
      <c r="H51" s="12">
        <f>SUM(W51:AB52)+AC51</f>
        <v>0</v>
      </c>
      <c r="M51" s="23">
        <f>IF(N51=0,"",":")</f>
      </c>
      <c r="S51" s="23">
        <f>IF(T51=0,"",":")</f>
      </c>
      <c r="U51" s="14">
        <f>L51*60+N51</f>
        <v>0</v>
      </c>
      <c r="V51" s="14">
        <f>R51*60+T51</f>
        <v>0</v>
      </c>
      <c r="W51" s="15">
        <f>IF(J51&gt;0,(INT(POWER(17.76-J51,1.81)*25.4347)),0)</f>
        <v>0</v>
      </c>
      <c r="X51" s="15">
        <f>IF(K51&gt;0,(INT(POWER(81.86-K51,1.81)*1.53775)),0)</f>
        <v>0</v>
      </c>
      <c r="Y51" s="16">
        <f>IF(N51&lt;&gt;"",(INT(POWER(480-U51,1.85)*0.03768)),0)</f>
        <v>0</v>
      </c>
      <c r="Z51" s="16">
        <f>IF(O51&gt;0,(INT(POWER(O51-75,1.42)*0.8465)),0)</f>
        <v>0</v>
      </c>
      <c r="AA51" s="16">
        <f>IF(P51&gt;0,(INT(POWER(P51-220,1.4)*0.14354)),0)</f>
        <v>0</v>
      </c>
      <c r="AB51" s="16">
        <f>IF(Q51&gt;0,(INT(POWER(Q51-1.5,1.05)*51.39)),0)</f>
        <v>0</v>
      </c>
      <c r="AC51" s="16">
        <f>IF(T51&lt;&gt;"",(INT(POWER(305.5-V51,1.85)*0.08713)),0)</f>
        <v>0</v>
      </c>
    </row>
    <row r="52" spans="2:29" ht="12.75">
      <c r="B52" s="26"/>
      <c r="G52" s="20"/>
      <c r="H52" s="17">
        <f>H51</f>
        <v>0</v>
      </c>
      <c r="M52" s="23">
        <f>IF(N52=0,"",":")</f>
      </c>
      <c r="S52" s="23">
        <f>IF(T52=0,"",":")</f>
      </c>
      <c r="U52" s="14">
        <f>L52*60+N52</f>
        <v>0</v>
      </c>
      <c r="W52" s="15">
        <f>IF(J52&gt;0,(INT(POWER(17.76-J52,1.81)*25.4347)),0)</f>
        <v>0</v>
      </c>
      <c r="X52" s="15">
        <f>IF(K52&gt;0,(INT(POWER(81.86-K52,1.81)*1.53775)),0)</f>
        <v>0</v>
      </c>
      <c r="Y52" s="16">
        <f>IF(N52&lt;&gt;"",(INT(POWER(480-U52,1.85)*0.03768)),0)</f>
        <v>0</v>
      </c>
      <c r="Z52" s="16">
        <f>IF(O52&gt;0,(INT(POWER(O52-75,1.42)*0.8465)),0)</f>
        <v>0</v>
      </c>
      <c r="AA52" s="16">
        <f>IF(P52&gt;0,(INT(POWER(P52-220,1.4)*0.14354)),0)</f>
        <v>0</v>
      </c>
      <c r="AB52" s="16">
        <f>IF(Q52&gt;0,(INT(POWER(Q52-1.5,1.05)*51.39)),0)</f>
        <v>0</v>
      </c>
      <c r="AC52" s="18"/>
    </row>
    <row r="53" spans="2:29" ht="12.75">
      <c r="B53" s="26"/>
      <c r="G53" s="20"/>
      <c r="H53" s="17">
        <f>H51</f>
        <v>0</v>
      </c>
      <c r="M53" s="20"/>
      <c r="S53" s="20"/>
      <c r="W53" s="18"/>
      <c r="X53" s="18"/>
      <c r="Y53" s="18"/>
      <c r="Z53" s="18"/>
      <c r="AA53" s="18"/>
      <c r="AB53" s="18"/>
      <c r="AC53" s="18"/>
    </row>
    <row r="54" spans="2:29" ht="12.75">
      <c r="B54" s="27">
        <f>IF(H54=0,"","16.")</f>
      </c>
      <c r="G54" s="28">
        <f>IF(H54=0,"",H54)</f>
      </c>
      <c r="H54" s="12">
        <f>SUM(W54:AB55)+AC54</f>
        <v>0</v>
      </c>
      <c r="M54" s="23">
        <f>IF(N54=0,"",":")</f>
      </c>
      <c r="S54" s="23">
        <f>IF(T54=0,"",":")</f>
      </c>
      <c r="U54" s="14">
        <f>L54*60+N54</f>
        <v>0</v>
      </c>
      <c r="V54" s="14">
        <f>R54*60+T54</f>
        <v>0</v>
      </c>
      <c r="W54" s="15">
        <f>IF(J54&gt;0,(INT(POWER(17.76-J54,1.81)*25.4347)),0)</f>
        <v>0</v>
      </c>
      <c r="X54" s="15">
        <f>IF(K54&gt;0,(INT(POWER(81.86-K54,1.81)*1.53775)),0)</f>
        <v>0</v>
      </c>
      <c r="Y54" s="16">
        <f>IF(N54&lt;&gt;"",(INT(POWER(480-U54,1.85)*0.03768)),0)</f>
        <v>0</v>
      </c>
      <c r="Z54" s="16">
        <f>IF(O54&gt;0,(INT(POWER(O54-75,1.42)*0.8465)),0)</f>
        <v>0</v>
      </c>
      <c r="AA54" s="16">
        <f>IF(P54&gt;0,(INT(POWER(P54-220,1.4)*0.14354)),0)</f>
        <v>0</v>
      </c>
      <c r="AB54" s="16">
        <f>IF(Q54&gt;0,(INT(POWER(Q54-1.5,1.05)*51.39)),0)</f>
        <v>0</v>
      </c>
      <c r="AC54" s="16">
        <f>IF(T54&lt;&gt;"",(INT(POWER(305.5-V54,1.85)*0.08713)),0)</f>
        <v>0</v>
      </c>
    </row>
    <row r="55" spans="2:29" ht="12.75">
      <c r="B55" s="26"/>
      <c r="G55" s="20"/>
      <c r="H55" s="17">
        <f>H54</f>
        <v>0</v>
      </c>
      <c r="M55" s="23">
        <f>IF(N55=0,"",":")</f>
      </c>
      <c r="S55" s="23">
        <f>IF(T55=0,"",":")</f>
      </c>
      <c r="U55" s="14">
        <f>L55*60+N55</f>
        <v>0</v>
      </c>
      <c r="W55" s="15">
        <f>IF(J55&gt;0,(INT(POWER(17.76-J55,1.81)*25.4347)),0)</f>
        <v>0</v>
      </c>
      <c r="X55" s="15">
        <f>IF(K55&gt;0,(INT(POWER(81.86-K55,1.81)*1.53775)),0)</f>
        <v>0</v>
      </c>
      <c r="Y55" s="16">
        <f>IF(N55&lt;&gt;"",(INT(POWER(480-U55,1.85)*0.03768)),0)</f>
        <v>0</v>
      </c>
      <c r="Z55" s="16">
        <f>IF(O55&gt;0,(INT(POWER(O55-75,1.42)*0.8465)),0)</f>
        <v>0</v>
      </c>
      <c r="AA55" s="16">
        <f>IF(P55&gt;0,(INT(POWER(P55-220,1.4)*0.14354)),0)</f>
        <v>0</v>
      </c>
      <c r="AB55" s="16">
        <f>IF(Q55&gt;0,(INT(POWER(Q55-1.5,1.05)*51.39)),0)</f>
        <v>0</v>
      </c>
      <c r="AC55" s="18"/>
    </row>
    <row r="56" spans="2:29" ht="12.75">
      <c r="B56" s="26"/>
      <c r="G56" s="20"/>
      <c r="H56" s="17">
        <f>H54</f>
        <v>0</v>
      </c>
      <c r="M56" s="20"/>
      <c r="S56" s="20"/>
      <c r="W56" s="18"/>
      <c r="X56" s="18"/>
      <c r="Y56" s="18"/>
      <c r="Z56" s="18"/>
      <c r="AA56" s="18"/>
      <c r="AB56" s="18"/>
      <c r="AC56" s="18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39:M40 M42:M43 S54 S51 S48 S45 S42 S39 S36 S33 S30 M45:M46 M48:M49 M51:M52 M30:M31 M33:M34 M36:M37 M54:M55 S15 S9 S27 S24 S21 S18 S12 M9:M10 M15:M16 M18:M19 M21:M22 M24:M25 M27:M28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C4" sqref="C4"/>
    </sheetView>
  </sheetViews>
  <sheetFormatPr defaultColWidth="9.00390625" defaultRowHeight="12.75"/>
  <cols>
    <col min="1" max="2" width="5.375" style="25" customWidth="1"/>
    <col min="3" max="3" width="26.50390625" style="0" customWidth="1"/>
    <col min="4" max="4" width="9.50390625" style="25" customWidth="1"/>
    <col min="5" max="5" width="26.50390625" style="0" customWidth="1"/>
    <col min="6" max="6" width="11.375" style="56" customWidth="1"/>
    <col min="7" max="7" width="9.375" style="25" customWidth="1"/>
  </cols>
  <sheetData>
    <row r="2" spans="1:7" s="34" customFormat="1" ht="21.75" customHeight="1">
      <c r="A2" s="29" t="s">
        <v>36</v>
      </c>
      <c r="C2" s="30"/>
      <c r="D2" s="39"/>
      <c r="E2" s="31"/>
      <c r="F2" s="54"/>
      <c r="G2" s="33" t="s">
        <v>44</v>
      </c>
    </row>
    <row r="3" spans="1:7" s="37" customFormat="1" ht="23.25" customHeight="1" thickBot="1">
      <c r="A3" s="36"/>
      <c r="B3" s="88" t="s">
        <v>47</v>
      </c>
      <c r="C3" s="35" t="s">
        <v>30</v>
      </c>
      <c r="D3" s="40" t="s">
        <v>33</v>
      </c>
      <c r="E3" s="35" t="s">
        <v>48</v>
      </c>
      <c r="F3" s="55" t="s">
        <v>31</v>
      </c>
      <c r="G3" s="36" t="s">
        <v>32</v>
      </c>
    </row>
    <row r="4" spans="1:12" s="42" customFormat="1" ht="13.5" customHeight="1">
      <c r="A4" s="44" t="str">
        <f aca="true" t="shared" si="0" ref="A4:A34">IF(F4&gt;0,(ROW()-3)&amp;".","")</f>
        <v>1.</v>
      </c>
      <c r="B4" s="89"/>
      <c r="C4" s="42" t="s">
        <v>187</v>
      </c>
      <c r="D4" s="43">
        <v>90</v>
      </c>
      <c r="E4" s="42" t="s">
        <v>142</v>
      </c>
      <c r="F4" s="45">
        <v>11.1</v>
      </c>
      <c r="G4" s="91">
        <f aca="true" t="shared" si="1" ref="G4:G14">IF(F4&gt;0,(INT(POWER(17.76-F4,1.81)*25.4347)),"")</f>
        <v>786</v>
      </c>
      <c r="H4" s="96" t="s">
        <v>50</v>
      </c>
      <c r="I4" s="97"/>
      <c r="J4" s="97"/>
      <c r="K4" s="97"/>
      <c r="L4" s="97"/>
    </row>
    <row r="5" spans="1:12" s="42" customFormat="1" ht="13.5" customHeight="1">
      <c r="A5" s="44" t="str">
        <f t="shared" si="0"/>
        <v>2.</v>
      </c>
      <c r="B5" s="89"/>
      <c r="C5" s="42" t="s">
        <v>146</v>
      </c>
      <c r="D5" s="43">
        <v>92</v>
      </c>
      <c r="E5" s="42" t="s">
        <v>129</v>
      </c>
      <c r="F5" s="45">
        <v>11.4</v>
      </c>
      <c r="G5" s="91">
        <f t="shared" si="1"/>
        <v>723</v>
      </c>
      <c r="H5" s="97" t="s">
        <v>51</v>
      </c>
      <c r="I5" s="97"/>
      <c r="J5" s="97"/>
      <c r="K5" s="97"/>
      <c r="L5" s="97"/>
    </row>
    <row r="6" spans="1:12" s="42" customFormat="1" ht="13.5" customHeight="1">
      <c r="A6" s="44" t="str">
        <f t="shared" si="0"/>
        <v>3.</v>
      </c>
      <c r="B6" s="89"/>
      <c r="C6" s="42" t="s">
        <v>197</v>
      </c>
      <c r="D6" s="43">
        <v>92</v>
      </c>
      <c r="E6" s="42" t="s">
        <v>196</v>
      </c>
      <c r="F6" s="45">
        <v>11.4</v>
      </c>
      <c r="G6" s="91">
        <f t="shared" si="1"/>
        <v>723</v>
      </c>
      <c r="H6" s="64" t="s">
        <v>46</v>
      </c>
      <c r="I6" s="64"/>
      <c r="J6" s="64"/>
      <c r="K6" s="64"/>
      <c r="L6" s="98"/>
    </row>
    <row r="7" spans="1:12" s="42" customFormat="1" ht="13.5" customHeight="1">
      <c r="A7" s="44" t="str">
        <f t="shared" si="0"/>
        <v>4.</v>
      </c>
      <c r="B7" s="89"/>
      <c r="C7" s="42" t="s">
        <v>147</v>
      </c>
      <c r="D7" s="43">
        <v>89</v>
      </c>
      <c r="E7" s="42" t="s">
        <v>129</v>
      </c>
      <c r="F7" s="45">
        <v>11.5</v>
      </c>
      <c r="G7" s="91">
        <f t="shared" si="1"/>
        <v>703</v>
      </c>
      <c r="H7" s="99" t="s">
        <v>52</v>
      </c>
      <c r="I7" s="99"/>
      <c r="J7" s="99"/>
      <c r="K7" s="99"/>
      <c r="L7" s="98"/>
    </row>
    <row r="8" spans="1:12" s="42" customFormat="1" ht="13.5" customHeight="1">
      <c r="A8" s="44" t="str">
        <f>IF(F8&gt;0,(ROW()-3)&amp;".","")</f>
        <v>5.</v>
      </c>
      <c r="B8" s="89"/>
      <c r="C8" s="42" t="s">
        <v>133</v>
      </c>
      <c r="D8" s="43">
        <v>91</v>
      </c>
      <c r="E8" s="42" t="s">
        <v>136</v>
      </c>
      <c r="F8" s="45">
        <v>11.6</v>
      </c>
      <c r="G8" s="91">
        <f t="shared" si="1"/>
        <v>683</v>
      </c>
      <c r="H8" s="99" t="s">
        <v>53</v>
      </c>
      <c r="I8" s="99"/>
      <c r="J8" s="99"/>
      <c r="K8" s="99"/>
      <c r="L8" s="98"/>
    </row>
    <row r="9" spans="1:12" s="42" customFormat="1" ht="13.5" customHeight="1">
      <c r="A9" s="44" t="str">
        <f t="shared" si="0"/>
        <v>6.</v>
      </c>
      <c r="B9" s="89"/>
      <c r="C9" s="42" t="s">
        <v>160</v>
      </c>
      <c r="D9" s="43">
        <v>90</v>
      </c>
      <c r="E9" s="42" t="s">
        <v>143</v>
      </c>
      <c r="F9" s="45">
        <v>11.6</v>
      </c>
      <c r="G9" s="91">
        <f t="shared" si="1"/>
        <v>683</v>
      </c>
      <c r="H9" s="64" t="s">
        <v>35</v>
      </c>
      <c r="I9" s="64"/>
      <c r="J9" s="64"/>
      <c r="K9" s="64"/>
      <c r="L9" s="98"/>
    </row>
    <row r="10" spans="1:7" s="42" customFormat="1" ht="13.5" customHeight="1">
      <c r="A10" s="44" t="str">
        <f t="shared" si="0"/>
        <v>7.</v>
      </c>
      <c r="B10" s="89"/>
      <c r="C10" s="42" t="s">
        <v>170</v>
      </c>
      <c r="D10" s="43">
        <v>90</v>
      </c>
      <c r="E10" s="42" t="s">
        <v>130</v>
      </c>
      <c r="F10" s="45">
        <v>11.6</v>
      </c>
      <c r="G10" s="91">
        <f t="shared" si="1"/>
        <v>683</v>
      </c>
    </row>
    <row r="11" spans="1:7" s="42" customFormat="1" ht="13.5" customHeight="1">
      <c r="A11" s="44" t="str">
        <f t="shared" si="0"/>
        <v>8.</v>
      </c>
      <c r="B11" s="89"/>
      <c r="C11" s="42" t="s">
        <v>186</v>
      </c>
      <c r="D11" s="43">
        <v>91</v>
      </c>
      <c r="E11" s="42" t="s">
        <v>142</v>
      </c>
      <c r="F11" s="45">
        <v>11.6</v>
      </c>
      <c r="G11" s="91">
        <f t="shared" si="1"/>
        <v>683</v>
      </c>
    </row>
    <row r="12" spans="1:7" s="42" customFormat="1" ht="13.5" customHeight="1">
      <c r="A12" s="44" t="str">
        <f t="shared" si="0"/>
        <v>9.</v>
      </c>
      <c r="B12" s="89"/>
      <c r="C12" s="42" t="s">
        <v>134</v>
      </c>
      <c r="D12" s="43">
        <v>90</v>
      </c>
      <c r="E12" s="42" t="s">
        <v>136</v>
      </c>
      <c r="F12" s="45">
        <v>12.1</v>
      </c>
      <c r="G12" s="91">
        <f t="shared" si="1"/>
        <v>586</v>
      </c>
    </row>
    <row r="13" spans="1:7" s="42" customFormat="1" ht="13.5" customHeight="1">
      <c r="A13" s="44" t="str">
        <f t="shared" si="0"/>
        <v>10.</v>
      </c>
      <c r="B13" s="89"/>
      <c r="C13" s="42" t="s">
        <v>148</v>
      </c>
      <c r="D13" s="43">
        <v>91</v>
      </c>
      <c r="E13" s="42" t="s">
        <v>129</v>
      </c>
      <c r="F13" s="45">
        <v>12.1</v>
      </c>
      <c r="G13" s="91">
        <f t="shared" si="1"/>
        <v>586</v>
      </c>
    </row>
    <row r="14" spans="1:7" s="42" customFormat="1" ht="13.5" customHeight="1">
      <c r="A14" s="44" t="str">
        <f t="shared" si="0"/>
        <v>11.</v>
      </c>
      <c r="B14" s="89"/>
      <c r="C14" s="42" t="s">
        <v>198</v>
      </c>
      <c r="D14" s="43">
        <v>93</v>
      </c>
      <c r="E14" s="42" t="s">
        <v>196</v>
      </c>
      <c r="F14" s="45">
        <v>12.2</v>
      </c>
      <c r="G14" s="91">
        <f t="shared" si="1"/>
        <v>567</v>
      </c>
    </row>
    <row r="15" spans="1:7" s="42" customFormat="1" ht="13.5" customHeight="1">
      <c r="A15" s="44" t="str">
        <f>IF(F15&gt;0,(ROW()-3)&amp;".","")</f>
        <v>12.</v>
      </c>
      <c r="B15" s="89"/>
      <c r="C15" s="42" t="s">
        <v>213</v>
      </c>
      <c r="D15" s="43">
        <v>90</v>
      </c>
      <c r="E15" s="42" t="s">
        <v>136</v>
      </c>
      <c r="F15" s="45">
        <v>12.3</v>
      </c>
      <c r="G15" s="91">
        <f aca="true" t="shared" si="2" ref="G15:G51">IF(F15&gt;0,(INT(POWER(17.76-F15,1.81)*25.4347)),"")</f>
        <v>549</v>
      </c>
    </row>
    <row r="16" spans="1:7" s="42" customFormat="1" ht="13.5" customHeight="1">
      <c r="A16" s="44" t="str">
        <f t="shared" si="0"/>
        <v>13.</v>
      </c>
      <c r="B16" s="89"/>
      <c r="C16" s="42" t="s">
        <v>172</v>
      </c>
      <c r="D16" s="43">
        <v>92</v>
      </c>
      <c r="E16" s="42" t="s">
        <v>130</v>
      </c>
      <c r="F16" s="45">
        <v>12.3</v>
      </c>
      <c r="G16" s="91">
        <f t="shared" si="2"/>
        <v>549</v>
      </c>
    </row>
    <row r="17" spans="1:7" s="42" customFormat="1" ht="13.5" customHeight="1">
      <c r="A17" s="44" t="str">
        <f t="shared" si="0"/>
        <v>14.</v>
      </c>
      <c r="B17" s="89"/>
      <c r="C17" s="42" t="s">
        <v>199</v>
      </c>
      <c r="D17" s="43">
        <v>91</v>
      </c>
      <c r="E17" s="42" t="s">
        <v>196</v>
      </c>
      <c r="F17" s="45">
        <v>12.4</v>
      </c>
      <c r="G17" s="91">
        <f t="shared" si="2"/>
        <v>531</v>
      </c>
    </row>
    <row r="18" spans="1:7" s="42" customFormat="1" ht="13.5" customHeight="1">
      <c r="A18" s="44" t="str">
        <f t="shared" si="0"/>
        <v>15.</v>
      </c>
      <c r="B18" s="89"/>
      <c r="C18" s="42" t="s">
        <v>161</v>
      </c>
      <c r="D18" s="43">
        <v>90</v>
      </c>
      <c r="E18" s="42" t="s">
        <v>143</v>
      </c>
      <c r="F18" s="45">
        <v>12.7</v>
      </c>
      <c r="G18" s="91">
        <f t="shared" si="2"/>
        <v>478</v>
      </c>
    </row>
    <row r="19" spans="1:7" s="42" customFormat="1" ht="13.5" customHeight="1">
      <c r="A19" s="44" t="str">
        <f t="shared" si="0"/>
        <v>16.</v>
      </c>
      <c r="B19" s="89"/>
      <c r="C19" s="42" t="s">
        <v>185</v>
      </c>
      <c r="D19" s="43">
        <v>90</v>
      </c>
      <c r="E19" s="42" t="s">
        <v>181</v>
      </c>
      <c r="F19" s="45">
        <v>12.8</v>
      </c>
      <c r="G19" s="91">
        <f t="shared" si="2"/>
        <v>461</v>
      </c>
    </row>
    <row r="20" spans="1:7" s="42" customFormat="1" ht="13.5" customHeight="1">
      <c r="A20" s="44">
        <f t="shared" si="0"/>
      </c>
      <c r="B20" s="89"/>
      <c r="F20" s="45"/>
      <c r="G20" s="91">
        <f t="shared" si="2"/>
      </c>
    </row>
    <row r="21" spans="1:7" s="42" customFormat="1" ht="13.5" customHeight="1">
      <c r="A21" s="44">
        <f t="shared" si="0"/>
      </c>
      <c r="B21" s="89"/>
      <c r="C21" s="42" t="s">
        <v>180</v>
      </c>
      <c r="D21" s="43">
        <v>91</v>
      </c>
      <c r="E21" s="42" t="s">
        <v>181</v>
      </c>
      <c r="F21" s="45"/>
      <c r="G21" s="91">
        <f t="shared" si="2"/>
      </c>
    </row>
    <row r="22" spans="1:7" s="42" customFormat="1" ht="13.5" customHeight="1">
      <c r="A22" s="44">
        <f t="shared" si="0"/>
      </c>
      <c r="B22" s="89"/>
      <c r="C22" s="42" t="s">
        <v>184</v>
      </c>
      <c r="D22" s="43">
        <v>91</v>
      </c>
      <c r="E22" s="42" t="s">
        <v>181</v>
      </c>
      <c r="F22" s="45"/>
      <c r="G22" s="91">
        <f t="shared" si="2"/>
      </c>
    </row>
    <row r="23" spans="1:7" s="42" customFormat="1" ht="13.5" customHeight="1">
      <c r="A23" s="44">
        <f t="shared" si="0"/>
      </c>
      <c r="B23" s="89"/>
      <c r="F23" s="45"/>
      <c r="G23" s="91">
        <f t="shared" si="2"/>
      </c>
    </row>
    <row r="24" spans="1:7" s="42" customFormat="1" ht="13.5" customHeight="1">
      <c r="A24" s="44">
        <f t="shared" si="0"/>
      </c>
      <c r="B24" s="89"/>
      <c r="F24" s="45"/>
      <c r="G24" s="91">
        <f t="shared" si="2"/>
      </c>
    </row>
    <row r="25" spans="1:7" s="42" customFormat="1" ht="13.5" customHeight="1">
      <c r="A25" s="44">
        <f t="shared" si="0"/>
      </c>
      <c r="B25" s="89"/>
      <c r="D25" s="43"/>
      <c r="F25" s="45"/>
      <c r="G25" s="91">
        <f t="shared" si="2"/>
      </c>
    </row>
    <row r="26" spans="1:7" s="42" customFormat="1" ht="13.5" customHeight="1">
      <c r="A26" s="44">
        <f t="shared" si="0"/>
      </c>
      <c r="B26" s="89"/>
      <c r="D26" s="43"/>
      <c r="F26" s="45"/>
      <c r="G26" s="91">
        <f t="shared" si="2"/>
      </c>
    </row>
    <row r="27" spans="1:7" s="42" customFormat="1" ht="13.5" customHeight="1">
      <c r="A27" s="44">
        <f t="shared" si="0"/>
      </c>
      <c r="B27" s="89"/>
      <c r="D27" s="43"/>
      <c r="F27" s="45"/>
      <c r="G27" s="91">
        <f t="shared" si="2"/>
      </c>
    </row>
    <row r="28" spans="1:7" s="42" customFormat="1" ht="13.5" customHeight="1">
      <c r="A28" s="44">
        <f t="shared" si="0"/>
      </c>
      <c r="B28" s="89"/>
      <c r="D28" s="43"/>
      <c r="F28" s="45"/>
      <c r="G28" s="91">
        <f t="shared" si="2"/>
      </c>
    </row>
    <row r="29" spans="1:7" s="42" customFormat="1" ht="13.5" customHeight="1">
      <c r="A29" s="44">
        <f t="shared" si="0"/>
      </c>
      <c r="B29" s="89"/>
      <c r="D29" s="43"/>
      <c r="F29" s="45"/>
      <c r="G29" s="91">
        <f t="shared" si="2"/>
      </c>
    </row>
    <row r="30" spans="1:7" s="42" customFormat="1" ht="13.5" customHeight="1">
      <c r="A30" s="44">
        <f t="shared" si="0"/>
      </c>
      <c r="B30" s="89"/>
      <c r="D30" s="43"/>
      <c r="F30" s="45"/>
      <c r="G30" s="91">
        <f t="shared" si="2"/>
      </c>
    </row>
    <row r="31" spans="1:7" s="42" customFormat="1" ht="13.5" customHeight="1">
      <c r="A31" s="44">
        <f t="shared" si="0"/>
      </c>
      <c r="B31" s="89"/>
      <c r="D31" s="43"/>
      <c r="F31" s="45"/>
      <c r="G31" s="91">
        <f t="shared" si="2"/>
      </c>
    </row>
    <row r="32" spans="1:7" s="42" customFormat="1" ht="13.5" customHeight="1">
      <c r="A32" s="44">
        <f t="shared" si="0"/>
      </c>
      <c r="B32" s="89"/>
      <c r="D32" s="43"/>
      <c r="F32" s="45"/>
      <c r="G32" s="91">
        <f t="shared" si="2"/>
      </c>
    </row>
    <row r="33" spans="1:7" s="42" customFormat="1" ht="13.5" customHeight="1">
      <c r="A33" s="44">
        <f t="shared" si="0"/>
      </c>
      <c r="B33" s="89"/>
      <c r="D33" s="43"/>
      <c r="F33" s="45"/>
      <c r="G33" s="91">
        <f t="shared" si="2"/>
      </c>
    </row>
    <row r="34" spans="1:7" s="42" customFormat="1" ht="13.5" customHeight="1">
      <c r="A34" s="49">
        <f t="shared" si="0"/>
      </c>
      <c r="B34" s="90"/>
      <c r="C34" s="47"/>
      <c r="D34" s="48"/>
      <c r="E34" s="47"/>
      <c r="F34" s="57"/>
      <c r="G34" s="92">
        <f t="shared" si="2"/>
      </c>
    </row>
    <row r="35" spans="1:7" s="42" customFormat="1" ht="13.5" customHeight="1">
      <c r="A35" s="44">
        <f aca="true" t="shared" si="3" ref="A35:A51">IF(F35&gt;0,(ROW()-3)&amp;".","")</f>
      </c>
      <c r="B35" s="89"/>
      <c r="D35" s="43"/>
      <c r="F35" s="45"/>
      <c r="G35" s="91">
        <f t="shared" si="2"/>
      </c>
    </row>
    <row r="36" spans="1:7" s="42" customFormat="1" ht="13.5" customHeight="1">
      <c r="A36" s="44">
        <f t="shared" si="3"/>
      </c>
      <c r="B36" s="89"/>
      <c r="D36" s="43"/>
      <c r="F36" s="45"/>
      <c r="G36" s="91">
        <f t="shared" si="2"/>
      </c>
    </row>
    <row r="37" spans="1:7" s="42" customFormat="1" ht="13.5" customHeight="1">
      <c r="A37" s="44">
        <f t="shared" si="3"/>
      </c>
      <c r="B37" s="89"/>
      <c r="D37" s="43"/>
      <c r="F37" s="45"/>
      <c r="G37" s="91">
        <f t="shared" si="2"/>
      </c>
    </row>
    <row r="38" spans="1:7" s="42" customFormat="1" ht="13.5" customHeight="1">
      <c r="A38" s="44">
        <f t="shared" si="3"/>
      </c>
      <c r="B38" s="89"/>
      <c r="D38" s="43"/>
      <c r="F38" s="45"/>
      <c r="G38" s="91">
        <f t="shared" si="2"/>
      </c>
    </row>
    <row r="39" spans="1:7" s="42" customFormat="1" ht="13.5" customHeight="1">
      <c r="A39" s="44">
        <f t="shared" si="3"/>
      </c>
      <c r="B39" s="89"/>
      <c r="D39" s="43"/>
      <c r="F39" s="45"/>
      <c r="G39" s="91">
        <f t="shared" si="2"/>
      </c>
    </row>
    <row r="40" spans="1:7" s="42" customFormat="1" ht="13.5" customHeight="1">
      <c r="A40" s="44">
        <f t="shared" si="3"/>
      </c>
      <c r="B40" s="89"/>
      <c r="D40" s="43"/>
      <c r="F40" s="45"/>
      <c r="G40" s="91">
        <f t="shared" si="2"/>
      </c>
    </row>
    <row r="41" spans="1:7" s="42" customFormat="1" ht="13.5" customHeight="1">
      <c r="A41" s="44">
        <f t="shared" si="3"/>
      </c>
      <c r="B41" s="89"/>
      <c r="D41" s="43"/>
      <c r="F41" s="45"/>
      <c r="G41" s="91">
        <f t="shared" si="2"/>
      </c>
    </row>
    <row r="42" spans="1:7" s="42" customFormat="1" ht="13.5" customHeight="1">
      <c r="A42" s="44">
        <f t="shared" si="3"/>
      </c>
      <c r="B42" s="89"/>
      <c r="D42" s="43"/>
      <c r="F42" s="45"/>
      <c r="G42" s="91">
        <f t="shared" si="2"/>
      </c>
    </row>
    <row r="43" spans="1:7" s="42" customFormat="1" ht="13.5" customHeight="1">
      <c r="A43" s="44">
        <f t="shared" si="3"/>
      </c>
      <c r="B43" s="89"/>
      <c r="D43" s="43"/>
      <c r="F43" s="45"/>
      <c r="G43" s="91">
        <f t="shared" si="2"/>
      </c>
    </row>
    <row r="44" spans="1:7" s="42" customFormat="1" ht="13.5" customHeight="1">
      <c r="A44" s="44">
        <f t="shared" si="3"/>
      </c>
      <c r="B44" s="89"/>
      <c r="D44" s="43"/>
      <c r="F44" s="45"/>
      <c r="G44" s="91">
        <f t="shared" si="2"/>
      </c>
    </row>
    <row r="45" spans="1:7" s="42" customFormat="1" ht="13.5" customHeight="1">
      <c r="A45" s="44">
        <f t="shared" si="3"/>
      </c>
      <c r="B45" s="89"/>
      <c r="D45" s="43"/>
      <c r="F45" s="45"/>
      <c r="G45" s="91">
        <f t="shared" si="2"/>
      </c>
    </row>
    <row r="46" spans="1:7" s="42" customFormat="1" ht="13.5" customHeight="1">
      <c r="A46" s="44">
        <f t="shared" si="3"/>
      </c>
      <c r="B46" s="89"/>
      <c r="D46" s="43"/>
      <c r="F46" s="45"/>
      <c r="G46" s="91">
        <f t="shared" si="2"/>
      </c>
    </row>
    <row r="47" spans="1:7" s="42" customFormat="1" ht="13.5" customHeight="1">
      <c r="A47" s="44">
        <f t="shared" si="3"/>
      </c>
      <c r="B47" s="89"/>
      <c r="D47" s="43"/>
      <c r="F47" s="45"/>
      <c r="G47" s="91">
        <f t="shared" si="2"/>
      </c>
    </row>
    <row r="48" spans="1:7" s="42" customFormat="1" ht="13.5" customHeight="1">
      <c r="A48" s="44">
        <f t="shared" si="3"/>
      </c>
      <c r="B48" s="89"/>
      <c r="D48" s="43"/>
      <c r="F48" s="45"/>
      <c r="G48" s="91">
        <f t="shared" si="2"/>
      </c>
    </row>
    <row r="49" spans="1:7" s="42" customFormat="1" ht="13.5" customHeight="1">
      <c r="A49" s="44">
        <f t="shared" si="3"/>
      </c>
      <c r="B49" s="89"/>
      <c r="D49" s="43"/>
      <c r="F49" s="45"/>
      <c r="G49" s="91">
        <f t="shared" si="2"/>
      </c>
    </row>
    <row r="50" spans="1:7" s="42" customFormat="1" ht="13.5" customHeight="1">
      <c r="A50" s="44">
        <f t="shared" si="3"/>
      </c>
      <c r="B50" s="89"/>
      <c r="D50" s="43"/>
      <c r="F50" s="45"/>
      <c r="G50" s="91">
        <f t="shared" si="2"/>
      </c>
    </row>
    <row r="51" spans="1:7" s="42" customFormat="1" ht="13.5" customHeight="1">
      <c r="A51" s="49" t="str">
        <f t="shared" si="3"/>
        <v>48.</v>
      </c>
      <c r="B51" s="90"/>
      <c r="C51" s="47"/>
      <c r="D51" s="48"/>
      <c r="E51" s="47"/>
      <c r="F51" s="57">
        <v>11</v>
      </c>
      <c r="G51" s="92">
        <f t="shared" si="2"/>
        <v>808</v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B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workbookViewId="0" topLeftCell="A1">
      <selection activeCell="C4" sqref="C4"/>
    </sheetView>
  </sheetViews>
  <sheetFormatPr defaultColWidth="9.00390625" defaultRowHeight="12.75"/>
  <cols>
    <col min="1" max="1" width="5.375" style="0" customWidth="1"/>
    <col min="2" max="2" width="5.375" style="67" customWidth="1"/>
    <col min="3" max="3" width="26.50390625" style="0" customWidth="1"/>
    <col min="4" max="4" width="9.50390625" style="25" customWidth="1"/>
    <col min="5" max="5" width="26.50390625" style="0" customWidth="1"/>
    <col min="6" max="6" width="9.50390625" style="56" customWidth="1"/>
    <col min="7" max="7" width="9.125" style="25" customWidth="1"/>
  </cols>
  <sheetData>
    <row r="1" spans="5:6" ht="12.75">
      <c r="E1" s="65"/>
      <c r="F1" s="66"/>
    </row>
    <row r="2" spans="1:7" s="34" customFormat="1" ht="18" customHeight="1">
      <c r="A2" s="29" t="s">
        <v>36</v>
      </c>
      <c r="B2" s="93"/>
      <c r="C2" s="30"/>
      <c r="D2" s="39"/>
      <c r="E2" s="31"/>
      <c r="F2" s="54"/>
      <c r="G2" s="33" t="s">
        <v>43</v>
      </c>
    </row>
    <row r="3" spans="1:7" s="37" customFormat="1" ht="23.25" customHeight="1" thickBot="1">
      <c r="A3" s="35"/>
      <c r="B3" s="88" t="s">
        <v>47</v>
      </c>
      <c r="C3" s="35" t="s">
        <v>30</v>
      </c>
      <c r="D3" s="40" t="s">
        <v>34</v>
      </c>
      <c r="E3" s="35" t="s">
        <v>48</v>
      </c>
      <c r="F3" s="55" t="s">
        <v>31</v>
      </c>
      <c r="G3" s="36" t="s">
        <v>32</v>
      </c>
    </row>
    <row r="4" spans="1:12" s="37" customFormat="1" ht="13.5" customHeight="1">
      <c r="A4" s="41" t="str">
        <f aca="true" t="shared" si="0" ref="A4:A34">IF(F4&gt;0,(ROW()-3)&amp;".","")</f>
        <v>1.</v>
      </c>
      <c r="B4" s="89"/>
      <c r="C4" s="42" t="s">
        <v>187</v>
      </c>
      <c r="D4" s="43">
        <v>90</v>
      </c>
      <c r="E4" s="42" t="s">
        <v>142</v>
      </c>
      <c r="F4" s="45">
        <v>51.7</v>
      </c>
      <c r="G4" s="44">
        <f aca="true" t="shared" si="1" ref="G4:G14">IF(F4&gt;0,(INT(POWER(81.86-F4,1.81)*1.53775)),"")</f>
        <v>732</v>
      </c>
      <c r="H4" s="96" t="s">
        <v>50</v>
      </c>
      <c r="I4" s="97"/>
      <c r="J4" s="97"/>
      <c r="K4" s="97"/>
      <c r="L4" s="97"/>
    </row>
    <row r="5" spans="1:12" s="37" customFormat="1" ht="13.5" customHeight="1">
      <c r="A5" s="41" t="str">
        <f t="shared" si="0"/>
        <v>2.</v>
      </c>
      <c r="B5" s="89"/>
      <c r="C5" s="42" t="s">
        <v>170</v>
      </c>
      <c r="D5" s="43">
        <v>90</v>
      </c>
      <c r="E5" s="42" t="s">
        <v>130</v>
      </c>
      <c r="F5" s="45">
        <v>54.2</v>
      </c>
      <c r="G5" s="44">
        <f t="shared" si="1"/>
        <v>626</v>
      </c>
      <c r="H5" s="97" t="s">
        <v>51</v>
      </c>
      <c r="I5" s="97"/>
      <c r="J5" s="97"/>
      <c r="K5" s="97"/>
      <c r="L5" s="97"/>
    </row>
    <row r="6" spans="1:12" s="37" customFormat="1" ht="13.5" customHeight="1">
      <c r="A6" s="41" t="str">
        <f t="shared" si="0"/>
        <v>3.</v>
      </c>
      <c r="B6" s="89"/>
      <c r="C6" s="42" t="s">
        <v>173</v>
      </c>
      <c r="D6" s="43">
        <v>92</v>
      </c>
      <c r="E6" s="42" t="s">
        <v>130</v>
      </c>
      <c r="F6" s="45">
        <v>54.3</v>
      </c>
      <c r="G6" s="44">
        <f t="shared" si="1"/>
        <v>622</v>
      </c>
      <c r="H6" s="64" t="s">
        <v>46</v>
      </c>
      <c r="I6" s="64"/>
      <c r="J6" s="64"/>
      <c r="K6" s="64"/>
      <c r="L6" s="98"/>
    </row>
    <row r="7" spans="1:12" s="37" customFormat="1" ht="13.5" customHeight="1">
      <c r="A7" s="41" t="str">
        <f t="shared" si="0"/>
        <v>4.</v>
      </c>
      <c r="B7" s="89"/>
      <c r="C7" s="42" t="s">
        <v>147</v>
      </c>
      <c r="D7" s="43">
        <v>89</v>
      </c>
      <c r="E7" s="42" t="s">
        <v>129</v>
      </c>
      <c r="F7" s="45">
        <v>54.7</v>
      </c>
      <c r="G7" s="44">
        <f t="shared" si="1"/>
        <v>605</v>
      </c>
      <c r="H7" s="99" t="s">
        <v>52</v>
      </c>
      <c r="I7" s="99"/>
      <c r="J7" s="99"/>
      <c r="K7" s="99"/>
      <c r="L7" s="98"/>
    </row>
    <row r="8" spans="1:12" s="37" customFormat="1" ht="13.5" customHeight="1">
      <c r="A8" s="41" t="str">
        <f t="shared" si="0"/>
        <v>5.</v>
      </c>
      <c r="B8" s="89"/>
      <c r="C8" s="42" t="s">
        <v>149</v>
      </c>
      <c r="D8" s="43">
        <v>91</v>
      </c>
      <c r="E8" s="42" t="s">
        <v>129</v>
      </c>
      <c r="F8" s="45">
        <v>55.8</v>
      </c>
      <c r="G8" s="44">
        <f t="shared" si="1"/>
        <v>562</v>
      </c>
      <c r="H8" s="99" t="s">
        <v>53</v>
      </c>
      <c r="I8" s="99"/>
      <c r="J8" s="99"/>
      <c r="K8" s="99"/>
      <c r="L8" s="98"/>
    </row>
    <row r="9" spans="1:12" s="37" customFormat="1" ht="13.5" customHeight="1">
      <c r="A9" s="41" t="str">
        <f t="shared" si="0"/>
        <v>6.</v>
      </c>
      <c r="B9" s="89"/>
      <c r="C9" s="42" t="s">
        <v>189</v>
      </c>
      <c r="D9" s="43">
        <v>91</v>
      </c>
      <c r="E9" s="42" t="s">
        <v>142</v>
      </c>
      <c r="F9" s="45">
        <v>57.2</v>
      </c>
      <c r="G9" s="44">
        <f t="shared" si="1"/>
        <v>508</v>
      </c>
      <c r="H9" s="64" t="s">
        <v>35</v>
      </c>
      <c r="I9" s="64"/>
      <c r="J9" s="64"/>
      <c r="K9" s="64"/>
      <c r="L9" s="98"/>
    </row>
    <row r="10" spans="1:7" s="37" customFormat="1" ht="13.5" customHeight="1">
      <c r="A10" s="41" t="str">
        <f t="shared" si="0"/>
        <v>7.</v>
      </c>
      <c r="B10" s="89"/>
      <c r="C10" s="42" t="s">
        <v>201</v>
      </c>
      <c r="D10" s="43">
        <v>93</v>
      </c>
      <c r="E10" s="42" t="s">
        <v>196</v>
      </c>
      <c r="F10" s="45">
        <v>58.2</v>
      </c>
      <c r="G10" s="44">
        <f t="shared" si="1"/>
        <v>471</v>
      </c>
    </row>
    <row r="11" spans="1:7" s="37" customFormat="1" ht="13.5" customHeight="1">
      <c r="A11" s="41" t="str">
        <f t="shared" si="0"/>
        <v>8.</v>
      </c>
      <c r="B11" s="89"/>
      <c r="C11" s="42" t="s">
        <v>163</v>
      </c>
      <c r="D11" s="43">
        <v>90</v>
      </c>
      <c r="E11" s="42" t="s">
        <v>143</v>
      </c>
      <c r="F11" s="45">
        <v>61.2</v>
      </c>
      <c r="G11" s="44">
        <f t="shared" si="1"/>
        <v>369</v>
      </c>
    </row>
    <row r="12" spans="1:7" s="37" customFormat="1" ht="13.5" customHeight="1">
      <c r="A12" s="41" t="str">
        <f t="shared" si="0"/>
        <v>9.</v>
      </c>
      <c r="B12" s="89"/>
      <c r="C12" s="42" t="s">
        <v>200</v>
      </c>
      <c r="D12" s="43">
        <v>89</v>
      </c>
      <c r="E12" s="42" t="s">
        <v>196</v>
      </c>
      <c r="F12" s="45">
        <v>61.2</v>
      </c>
      <c r="G12" s="44">
        <f t="shared" si="1"/>
        <v>369</v>
      </c>
    </row>
    <row r="13" spans="1:7" s="37" customFormat="1" ht="13.5" customHeight="1">
      <c r="A13" s="41" t="str">
        <f t="shared" si="0"/>
        <v>10.</v>
      </c>
      <c r="B13" s="89"/>
      <c r="C13" s="42" t="s">
        <v>213</v>
      </c>
      <c r="D13" s="43">
        <v>90</v>
      </c>
      <c r="E13" s="42" t="s">
        <v>136</v>
      </c>
      <c r="F13" s="45">
        <v>61.5</v>
      </c>
      <c r="G13" s="44">
        <f t="shared" si="1"/>
        <v>359</v>
      </c>
    </row>
    <row r="14" spans="1:7" s="37" customFormat="1" ht="13.5" customHeight="1">
      <c r="A14" s="41" t="str">
        <f t="shared" si="0"/>
        <v>11.</v>
      </c>
      <c r="B14" s="89"/>
      <c r="C14" s="42" t="s">
        <v>199</v>
      </c>
      <c r="D14" s="43">
        <v>91</v>
      </c>
      <c r="E14" s="42" t="s">
        <v>196</v>
      </c>
      <c r="F14" s="45">
        <v>62.2</v>
      </c>
      <c r="G14" s="44">
        <f t="shared" si="1"/>
        <v>337</v>
      </c>
    </row>
    <row r="15" spans="1:7" s="37" customFormat="1" ht="13.5" customHeight="1">
      <c r="A15" s="41" t="str">
        <f t="shared" si="0"/>
        <v>12.</v>
      </c>
      <c r="B15" s="89"/>
      <c r="C15" s="42" t="s">
        <v>165</v>
      </c>
      <c r="D15" s="43">
        <v>90</v>
      </c>
      <c r="E15" s="42" t="s">
        <v>143</v>
      </c>
      <c r="F15" s="45">
        <v>64.5</v>
      </c>
      <c r="G15" s="44">
        <f aca="true" t="shared" si="2" ref="G15:G51">IF(F15&gt;0,(INT(POWER(81.86-F15,1.81)*1.53775)),"")</f>
        <v>269</v>
      </c>
    </row>
    <row r="16" spans="1:7" s="37" customFormat="1" ht="13.5" customHeight="1">
      <c r="A16" s="41" t="str">
        <f t="shared" si="0"/>
        <v>13.</v>
      </c>
      <c r="B16" s="89"/>
      <c r="C16" s="42" t="s">
        <v>137</v>
      </c>
      <c r="D16" s="43">
        <v>91</v>
      </c>
      <c r="E16" s="42" t="s">
        <v>136</v>
      </c>
      <c r="F16" s="45">
        <v>66.9</v>
      </c>
      <c r="G16" s="44">
        <f t="shared" si="2"/>
        <v>205</v>
      </c>
    </row>
    <row r="17" spans="1:7" s="37" customFormat="1" ht="13.5" customHeight="1">
      <c r="A17" s="41">
        <f t="shared" si="0"/>
      </c>
      <c r="B17" s="89"/>
      <c r="F17" s="45"/>
      <c r="G17" s="44">
        <f t="shared" si="2"/>
      </c>
    </row>
    <row r="18" spans="1:7" s="37" customFormat="1" ht="13.5" customHeight="1">
      <c r="A18" s="41">
        <f t="shared" si="0"/>
      </c>
      <c r="B18" s="89"/>
      <c r="C18" s="42" t="s">
        <v>146</v>
      </c>
      <c r="D18" s="43">
        <v>92</v>
      </c>
      <c r="E18" s="42" t="s">
        <v>129</v>
      </c>
      <c r="F18" s="45"/>
      <c r="G18" s="44">
        <f t="shared" si="2"/>
      </c>
    </row>
    <row r="19" spans="1:7" s="37" customFormat="1" ht="13.5" customHeight="1">
      <c r="A19" s="41">
        <f t="shared" si="0"/>
      </c>
      <c r="B19" s="89"/>
      <c r="C19" s="42" t="s">
        <v>164</v>
      </c>
      <c r="D19" s="43">
        <v>93</v>
      </c>
      <c r="E19" s="42" t="s">
        <v>143</v>
      </c>
      <c r="F19" s="45"/>
      <c r="G19" s="44">
        <f t="shared" si="2"/>
      </c>
    </row>
    <row r="20" spans="1:7" s="37" customFormat="1" ht="13.5" customHeight="1">
      <c r="A20" s="41">
        <f t="shared" si="0"/>
      </c>
      <c r="B20" s="89"/>
      <c r="C20" s="42" t="s">
        <v>141</v>
      </c>
      <c r="D20" s="43">
        <v>90</v>
      </c>
      <c r="E20" s="42" t="s">
        <v>136</v>
      </c>
      <c r="F20" s="45"/>
      <c r="G20" s="44">
        <f t="shared" si="2"/>
      </c>
    </row>
    <row r="21" spans="1:7" s="37" customFormat="1" ht="13.5" customHeight="1">
      <c r="A21" s="41">
        <f t="shared" si="0"/>
      </c>
      <c r="B21" s="89"/>
      <c r="F21" s="45"/>
      <c r="G21" s="44">
        <f t="shared" si="2"/>
      </c>
    </row>
    <row r="22" spans="1:7" s="37" customFormat="1" ht="13.5" customHeight="1">
      <c r="A22" s="41">
        <f t="shared" si="0"/>
      </c>
      <c r="B22" s="89"/>
      <c r="F22" s="45"/>
      <c r="G22" s="44">
        <f t="shared" si="2"/>
      </c>
    </row>
    <row r="23" spans="1:7" s="37" customFormat="1" ht="13.5" customHeight="1">
      <c r="A23" s="41">
        <f t="shared" si="0"/>
      </c>
      <c r="B23" s="89"/>
      <c r="F23" s="45"/>
      <c r="G23" s="44">
        <f t="shared" si="2"/>
      </c>
    </row>
    <row r="24" spans="1:7" s="37" customFormat="1" ht="13.5" customHeight="1">
      <c r="A24" s="41">
        <f t="shared" si="0"/>
      </c>
      <c r="B24" s="89"/>
      <c r="C24" s="42"/>
      <c r="D24" s="43"/>
      <c r="E24" s="42"/>
      <c r="F24" s="45"/>
      <c r="G24" s="44">
        <f t="shared" si="2"/>
      </c>
    </row>
    <row r="25" spans="1:7" s="37" customFormat="1" ht="13.5" customHeight="1">
      <c r="A25" s="41">
        <f t="shared" si="0"/>
      </c>
      <c r="B25" s="89"/>
      <c r="C25" s="42"/>
      <c r="D25" s="43"/>
      <c r="E25" s="42"/>
      <c r="F25" s="45"/>
      <c r="G25" s="44">
        <f t="shared" si="2"/>
      </c>
    </row>
    <row r="26" spans="1:7" s="37" customFormat="1" ht="13.5" customHeight="1">
      <c r="A26" s="41">
        <f t="shared" si="0"/>
      </c>
      <c r="B26" s="89"/>
      <c r="C26" s="42"/>
      <c r="D26" s="43"/>
      <c r="E26" s="42"/>
      <c r="F26" s="45"/>
      <c r="G26" s="44">
        <f t="shared" si="2"/>
      </c>
    </row>
    <row r="27" spans="1:7" s="37" customFormat="1" ht="13.5" customHeight="1">
      <c r="A27" s="41">
        <f t="shared" si="0"/>
      </c>
      <c r="B27" s="89"/>
      <c r="C27" s="42"/>
      <c r="D27" s="43"/>
      <c r="E27" s="42"/>
      <c r="F27" s="45"/>
      <c r="G27" s="44">
        <f t="shared" si="2"/>
      </c>
    </row>
    <row r="28" spans="1:7" s="37" customFormat="1" ht="13.5" customHeight="1">
      <c r="A28" s="41">
        <f t="shared" si="0"/>
      </c>
      <c r="B28" s="89"/>
      <c r="C28" s="42"/>
      <c r="D28" s="43"/>
      <c r="E28" s="42"/>
      <c r="F28" s="45"/>
      <c r="G28" s="44">
        <f t="shared" si="2"/>
      </c>
    </row>
    <row r="29" spans="1:7" s="37" customFormat="1" ht="13.5" customHeight="1">
      <c r="A29" s="41">
        <f t="shared" si="0"/>
      </c>
      <c r="B29" s="89"/>
      <c r="C29" s="42"/>
      <c r="D29" s="43"/>
      <c r="E29" s="42"/>
      <c r="F29" s="45"/>
      <c r="G29" s="44">
        <f t="shared" si="2"/>
      </c>
    </row>
    <row r="30" spans="1:7" s="37" customFormat="1" ht="13.5" customHeight="1">
      <c r="A30" s="41">
        <f t="shared" si="0"/>
      </c>
      <c r="B30" s="89"/>
      <c r="C30" s="42"/>
      <c r="D30" s="43"/>
      <c r="E30" s="42"/>
      <c r="F30" s="45"/>
      <c r="G30" s="44">
        <f t="shared" si="2"/>
      </c>
    </row>
    <row r="31" spans="1:7" s="37" customFormat="1" ht="13.5" customHeight="1">
      <c r="A31" s="41">
        <f t="shared" si="0"/>
      </c>
      <c r="B31" s="89"/>
      <c r="C31" s="42"/>
      <c r="D31" s="43"/>
      <c r="E31" s="42"/>
      <c r="F31" s="45"/>
      <c r="G31" s="44">
        <f t="shared" si="2"/>
      </c>
    </row>
    <row r="32" spans="1:7" s="37" customFormat="1" ht="13.5" customHeight="1">
      <c r="A32" s="41">
        <f t="shared" si="0"/>
      </c>
      <c r="B32" s="89"/>
      <c r="C32" s="42"/>
      <c r="D32" s="43"/>
      <c r="E32" s="42"/>
      <c r="F32" s="45"/>
      <c r="G32" s="44">
        <f t="shared" si="2"/>
      </c>
    </row>
    <row r="33" spans="1:7" s="37" customFormat="1" ht="13.5" customHeight="1">
      <c r="A33" s="41">
        <f t="shared" si="0"/>
      </c>
      <c r="B33" s="89"/>
      <c r="C33" s="42"/>
      <c r="D33" s="43"/>
      <c r="E33" s="42"/>
      <c r="F33" s="45"/>
      <c r="G33" s="44">
        <f t="shared" si="2"/>
      </c>
    </row>
    <row r="34" spans="1:7" s="37" customFormat="1" ht="13.5" customHeight="1">
      <c r="A34" s="46">
        <f t="shared" si="0"/>
      </c>
      <c r="B34" s="90"/>
      <c r="C34" s="47"/>
      <c r="D34" s="48"/>
      <c r="E34" s="47"/>
      <c r="F34" s="57"/>
      <c r="G34" s="49">
        <f t="shared" si="2"/>
      </c>
    </row>
    <row r="35" spans="1:7" s="37" customFormat="1" ht="13.5" customHeight="1">
      <c r="A35" s="41">
        <f aca="true" t="shared" si="3" ref="A35:A49">IF(F35&gt;0,(ROW()-3)&amp;".","")</f>
      </c>
      <c r="B35" s="89"/>
      <c r="C35" s="42"/>
      <c r="D35" s="43"/>
      <c r="E35" s="42"/>
      <c r="F35" s="45"/>
      <c r="G35" s="44">
        <f t="shared" si="2"/>
      </c>
    </row>
    <row r="36" spans="1:7" s="37" customFormat="1" ht="13.5" customHeight="1">
      <c r="A36" s="41">
        <f t="shared" si="3"/>
      </c>
      <c r="B36" s="89"/>
      <c r="C36" s="42"/>
      <c r="D36" s="43"/>
      <c r="E36" s="42"/>
      <c r="F36" s="45"/>
      <c r="G36" s="44">
        <f t="shared" si="2"/>
      </c>
    </row>
    <row r="37" spans="1:7" s="37" customFormat="1" ht="13.5" customHeight="1">
      <c r="A37" s="41">
        <f t="shared" si="3"/>
      </c>
      <c r="B37" s="89"/>
      <c r="C37" s="42"/>
      <c r="D37" s="43"/>
      <c r="E37" s="42"/>
      <c r="F37" s="45"/>
      <c r="G37" s="44">
        <f t="shared" si="2"/>
      </c>
    </row>
    <row r="38" spans="1:7" s="37" customFormat="1" ht="13.5" customHeight="1">
      <c r="A38" s="41">
        <f t="shared" si="3"/>
      </c>
      <c r="B38" s="89"/>
      <c r="C38" s="42"/>
      <c r="D38" s="43"/>
      <c r="E38" s="42"/>
      <c r="F38" s="45"/>
      <c r="G38" s="44">
        <f t="shared" si="2"/>
      </c>
    </row>
    <row r="39" spans="1:7" s="37" customFormat="1" ht="13.5" customHeight="1">
      <c r="A39" s="41">
        <f t="shared" si="3"/>
      </c>
      <c r="B39" s="89"/>
      <c r="C39" s="42"/>
      <c r="D39" s="43"/>
      <c r="E39" s="42"/>
      <c r="F39" s="45"/>
      <c r="G39" s="44">
        <f t="shared" si="2"/>
      </c>
    </row>
    <row r="40" spans="1:7" s="37" customFormat="1" ht="13.5" customHeight="1">
      <c r="A40" s="41">
        <f t="shared" si="3"/>
      </c>
      <c r="B40" s="89"/>
      <c r="C40" s="42"/>
      <c r="D40" s="43"/>
      <c r="E40" s="42"/>
      <c r="F40" s="45"/>
      <c r="G40" s="44">
        <f t="shared" si="2"/>
      </c>
    </row>
    <row r="41" spans="1:7" s="37" customFormat="1" ht="13.5" customHeight="1">
      <c r="A41" s="41">
        <f t="shared" si="3"/>
      </c>
      <c r="B41" s="89"/>
      <c r="C41" s="42"/>
      <c r="D41" s="43"/>
      <c r="E41" s="42"/>
      <c r="F41" s="45"/>
      <c r="G41" s="44">
        <f t="shared" si="2"/>
      </c>
    </row>
    <row r="42" spans="1:7" s="37" customFormat="1" ht="13.5" customHeight="1">
      <c r="A42" s="41">
        <f t="shared" si="3"/>
      </c>
      <c r="B42" s="89"/>
      <c r="C42" s="42"/>
      <c r="D42" s="43"/>
      <c r="E42" s="42"/>
      <c r="F42" s="45"/>
      <c r="G42" s="44">
        <f t="shared" si="2"/>
      </c>
    </row>
    <row r="43" spans="1:7" s="37" customFormat="1" ht="13.5" customHeight="1">
      <c r="A43" s="41">
        <f t="shared" si="3"/>
      </c>
      <c r="B43" s="89"/>
      <c r="C43" s="42"/>
      <c r="D43" s="43"/>
      <c r="E43" s="42"/>
      <c r="F43" s="45"/>
      <c r="G43" s="44">
        <f t="shared" si="2"/>
      </c>
    </row>
    <row r="44" spans="1:7" s="37" customFormat="1" ht="13.5" customHeight="1">
      <c r="A44" s="41">
        <f t="shared" si="3"/>
      </c>
      <c r="B44" s="89"/>
      <c r="C44" s="42"/>
      <c r="D44" s="43"/>
      <c r="E44" s="42"/>
      <c r="F44" s="45"/>
      <c r="G44" s="44">
        <f t="shared" si="2"/>
      </c>
    </row>
    <row r="45" spans="1:7" s="37" customFormat="1" ht="13.5" customHeight="1">
      <c r="A45" s="41">
        <f>IF(F45&gt;0,(ROW()-3)&amp;".","")</f>
      </c>
      <c r="B45" s="89"/>
      <c r="C45" s="42"/>
      <c r="D45" s="43"/>
      <c r="E45" s="42"/>
      <c r="F45" s="45"/>
      <c r="G45" s="44">
        <f t="shared" si="2"/>
      </c>
    </row>
    <row r="46" spans="1:7" s="37" customFormat="1" ht="13.5" customHeight="1">
      <c r="A46" s="41">
        <f>IF(F46&gt;0,(ROW()-3)&amp;".","")</f>
      </c>
      <c r="B46" s="89"/>
      <c r="C46" s="42"/>
      <c r="D46" s="43"/>
      <c r="E46" s="42"/>
      <c r="F46" s="45"/>
      <c r="G46" s="44">
        <f t="shared" si="2"/>
      </c>
    </row>
    <row r="47" spans="1:7" s="37" customFormat="1" ht="13.5" customHeight="1">
      <c r="A47" s="41">
        <f t="shared" si="3"/>
      </c>
      <c r="B47" s="89"/>
      <c r="C47" s="42"/>
      <c r="D47" s="43"/>
      <c r="E47" s="42"/>
      <c r="F47" s="45"/>
      <c r="G47" s="44">
        <f t="shared" si="2"/>
      </c>
    </row>
    <row r="48" spans="1:7" s="37" customFormat="1" ht="13.5" customHeight="1">
      <c r="A48" s="41">
        <f t="shared" si="3"/>
      </c>
      <c r="B48" s="89"/>
      <c r="C48" s="42"/>
      <c r="D48" s="43"/>
      <c r="E48" s="42"/>
      <c r="F48" s="45"/>
      <c r="G48" s="44">
        <f t="shared" si="2"/>
      </c>
    </row>
    <row r="49" spans="1:7" s="37" customFormat="1" ht="13.5" customHeight="1">
      <c r="A49" s="46">
        <f t="shared" si="3"/>
      </c>
      <c r="B49" s="90"/>
      <c r="C49" s="47"/>
      <c r="D49" s="48"/>
      <c r="E49" s="47"/>
      <c r="F49" s="57"/>
      <c r="G49" s="49">
        <f t="shared" si="2"/>
      </c>
    </row>
    <row r="50" spans="1:7" s="37" customFormat="1" ht="13.5" customHeight="1">
      <c r="A50" s="41">
        <f>IF(F50&gt;0,(ROW()-3)&amp;".","")</f>
      </c>
      <c r="B50" s="89"/>
      <c r="C50" s="42"/>
      <c r="D50" s="43"/>
      <c r="E50" s="42"/>
      <c r="F50" s="45"/>
      <c r="G50" s="44">
        <f t="shared" si="2"/>
      </c>
    </row>
    <row r="51" spans="1:7" s="37" customFormat="1" ht="13.5" customHeight="1" thickBot="1">
      <c r="A51" s="50" t="str">
        <f>IF(F51&gt;0,(ROW()-3)&amp;".","")</f>
        <v>48.</v>
      </c>
      <c r="B51" s="94"/>
      <c r="C51" s="51"/>
      <c r="D51" s="52"/>
      <c r="E51" s="51"/>
      <c r="F51" s="63">
        <v>55</v>
      </c>
      <c r="G51" s="53">
        <f t="shared" si="2"/>
        <v>593</v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workbookViewId="0" topLeftCell="A1">
      <selection activeCell="C18" sqref="C18:E19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8.125" style="25" customWidth="1"/>
    <col min="5" max="5" width="26.50390625" style="0" customWidth="1"/>
    <col min="6" max="6" width="4.125" style="25" customWidth="1"/>
    <col min="7" max="7" width="1.00390625" style="25" customWidth="1"/>
    <col min="8" max="8" width="5.125" style="76" customWidth="1"/>
    <col min="9" max="9" width="9.50390625" style="25" customWidth="1"/>
  </cols>
  <sheetData>
    <row r="1" spans="5:6" ht="12.75">
      <c r="E1" s="65"/>
      <c r="F1" s="67"/>
    </row>
    <row r="2" spans="1:9" s="34" customFormat="1" ht="21.75" customHeight="1">
      <c r="A2" s="29" t="s">
        <v>36</v>
      </c>
      <c r="B2" s="29"/>
      <c r="C2" s="30"/>
      <c r="D2" s="39"/>
      <c r="E2" s="31"/>
      <c r="F2" s="32"/>
      <c r="G2" s="32"/>
      <c r="H2" s="74"/>
      <c r="I2" s="33" t="s">
        <v>42</v>
      </c>
    </row>
    <row r="3" spans="1:9" s="37" customFormat="1" ht="23.25" customHeight="1" thickBot="1">
      <c r="A3" s="35"/>
      <c r="B3" s="87" t="s">
        <v>47</v>
      </c>
      <c r="C3" s="35" t="s">
        <v>30</v>
      </c>
      <c r="D3" s="40" t="s">
        <v>34</v>
      </c>
      <c r="E3" s="35" t="s">
        <v>48</v>
      </c>
      <c r="F3" s="38"/>
      <c r="G3" s="36" t="s">
        <v>31</v>
      </c>
      <c r="H3" s="75"/>
      <c r="I3" s="36" t="s">
        <v>32</v>
      </c>
    </row>
    <row r="4" spans="1:14" s="42" customFormat="1" ht="13.5" customHeight="1">
      <c r="A4" s="41" t="str">
        <f aca="true" t="shared" si="0" ref="A4:A34">IF(F4&gt;0,(ROW()-3)&amp;".","")</f>
        <v>1.</v>
      </c>
      <c r="B4" s="89"/>
      <c r="C4" s="42" t="s">
        <v>190</v>
      </c>
      <c r="D4" s="43">
        <v>92</v>
      </c>
      <c r="E4" s="42" t="s">
        <v>142</v>
      </c>
      <c r="F4" s="43">
        <v>4</v>
      </c>
      <c r="G4" s="59" t="str">
        <f aca="true" t="shared" si="1" ref="G4:G19">IF(H4=0,"",":")</f>
        <v>:</v>
      </c>
      <c r="H4" s="77">
        <v>18.9</v>
      </c>
      <c r="I4" s="91">
        <f aca="true" t="shared" si="2" ref="I4:I13">IF(H4&lt;&gt;"",(INT(POWER(480-(F4*60+H4),1.85)*0.03768)),"")</f>
        <v>819</v>
      </c>
      <c r="J4" s="96" t="s">
        <v>54</v>
      </c>
      <c r="K4" s="97"/>
      <c r="L4" s="97"/>
      <c r="M4" s="97"/>
      <c r="N4" s="97"/>
    </row>
    <row r="5" spans="1:14" s="42" customFormat="1" ht="13.5" customHeight="1">
      <c r="A5" s="41" t="str">
        <f t="shared" si="0"/>
        <v>2.</v>
      </c>
      <c r="B5" s="89"/>
      <c r="C5" s="42" t="s">
        <v>174</v>
      </c>
      <c r="D5" s="43">
        <v>89</v>
      </c>
      <c r="E5" s="42" t="s">
        <v>130</v>
      </c>
      <c r="F5" s="43">
        <v>4</v>
      </c>
      <c r="G5" s="59" t="str">
        <f t="shared" si="1"/>
        <v>:</v>
      </c>
      <c r="H5" s="77">
        <v>21</v>
      </c>
      <c r="I5" s="91">
        <f t="shared" si="2"/>
        <v>805</v>
      </c>
      <c r="J5" s="97" t="s">
        <v>51</v>
      </c>
      <c r="K5" s="97"/>
      <c r="L5" s="97"/>
      <c r="M5" s="97"/>
      <c r="N5" s="97"/>
    </row>
    <row r="6" spans="1:14" s="42" customFormat="1" ht="13.5" customHeight="1">
      <c r="A6" s="41" t="str">
        <f t="shared" si="0"/>
        <v>3.</v>
      </c>
      <c r="B6" s="89"/>
      <c r="C6" s="42" t="s">
        <v>138</v>
      </c>
      <c r="D6" s="43">
        <v>91</v>
      </c>
      <c r="E6" s="42" t="s">
        <v>136</v>
      </c>
      <c r="F6" s="43">
        <v>4</v>
      </c>
      <c r="G6" s="59"/>
      <c r="H6" s="77">
        <v>43.7</v>
      </c>
      <c r="I6" s="91">
        <f t="shared" si="2"/>
        <v>657</v>
      </c>
      <c r="J6" s="64" t="s">
        <v>49</v>
      </c>
      <c r="K6" s="64"/>
      <c r="L6" s="64"/>
      <c r="M6" s="64"/>
      <c r="N6" s="98"/>
    </row>
    <row r="7" spans="1:14" s="42" customFormat="1" ht="13.5" customHeight="1">
      <c r="A7" s="41" t="str">
        <f t="shared" si="0"/>
        <v>4.</v>
      </c>
      <c r="B7" s="89"/>
      <c r="C7" s="42" t="s">
        <v>152</v>
      </c>
      <c r="D7" s="43">
        <v>92</v>
      </c>
      <c r="E7" s="42" t="s">
        <v>129</v>
      </c>
      <c r="F7" s="43">
        <v>4</v>
      </c>
      <c r="G7" s="59" t="str">
        <f t="shared" si="1"/>
        <v>:</v>
      </c>
      <c r="H7" s="77">
        <v>45.9</v>
      </c>
      <c r="I7" s="91">
        <f t="shared" si="2"/>
        <v>644</v>
      </c>
      <c r="J7" s="99" t="s">
        <v>52</v>
      </c>
      <c r="K7" s="99"/>
      <c r="L7" s="99"/>
      <c r="M7" s="99"/>
      <c r="N7" s="98"/>
    </row>
    <row r="8" spans="1:14" s="42" customFormat="1" ht="13.5" customHeight="1">
      <c r="A8" s="41" t="str">
        <f t="shared" si="0"/>
        <v>5.</v>
      </c>
      <c r="B8" s="89"/>
      <c r="C8" s="42" t="s">
        <v>167</v>
      </c>
      <c r="D8" s="43">
        <v>90</v>
      </c>
      <c r="E8" s="42" t="s">
        <v>143</v>
      </c>
      <c r="F8" s="43">
        <v>4</v>
      </c>
      <c r="G8" s="59" t="str">
        <f t="shared" si="1"/>
        <v>:</v>
      </c>
      <c r="H8" s="77">
        <v>51.3</v>
      </c>
      <c r="I8" s="91">
        <f t="shared" si="2"/>
        <v>611</v>
      </c>
      <c r="J8" s="99" t="s">
        <v>53</v>
      </c>
      <c r="K8" s="99"/>
      <c r="L8" s="99"/>
      <c r="M8" s="99"/>
      <c r="N8" s="98"/>
    </row>
    <row r="9" spans="1:14" s="42" customFormat="1" ht="13.5" customHeight="1">
      <c r="A9" s="41" t="str">
        <f t="shared" si="0"/>
        <v>6.</v>
      </c>
      <c r="B9" s="89"/>
      <c r="C9" s="42" t="s">
        <v>175</v>
      </c>
      <c r="D9" s="43">
        <v>90</v>
      </c>
      <c r="E9" s="42" t="s">
        <v>130</v>
      </c>
      <c r="F9" s="58">
        <v>4</v>
      </c>
      <c r="G9" s="59" t="str">
        <f t="shared" si="1"/>
        <v>:</v>
      </c>
      <c r="H9" s="60">
        <v>51.9</v>
      </c>
      <c r="I9" s="91">
        <f t="shared" si="2"/>
        <v>607</v>
      </c>
      <c r="J9" s="64" t="s">
        <v>35</v>
      </c>
      <c r="K9" s="64"/>
      <c r="L9" s="64"/>
      <c r="M9" s="64"/>
      <c r="N9" s="98"/>
    </row>
    <row r="10" spans="1:9" s="42" customFormat="1" ht="13.5" customHeight="1">
      <c r="A10" s="41" t="str">
        <f t="shared" si="0"/>
        <v>7.</v>
      </c>
      <c r="B10" s="89"/>
      <c r="C10" s="42" t="s">
        <v>202</v>
      </c>
      <c r="D10" s="43">
        <v>90</v>
      </c>
      <c r="E10" s="42" t="s">
        <v>196</v>
      </c>
      <c r="F10" s="43">
        <v>5</v>
      </c>
      <c r="G10" s="59" t="str">
        <f t="shared" si="1"/>
        <v>:</v>
      </c>
      <c r="H10" s="77">
        <v>3.9</v>
      </c>
      <c r="I10" s="91">
        <f t="shared" si="2"/>
        <v>537</v>
      </c>
    </row>
    <row r="11" spans="1:9" s="42" customFormat="1" ht="13.5" customHeight="1">
      <c r="A11" s="41" t="str">
        <f t="shared" si="0"/>
        <v>8.</v>
      </c>
      <c r="B11" s="89"/>
      <c r="C11" s="42" t="s">
        <v>176</v>
      </c>
      <c r="D11" s="43">
        <v>90</v>
      </c>
      <c r="E11" s="42" t="s">
        <v>130</v>
      </c>
      <c r="F11" s="43">
        <v>5</v>
      </c>
      <c r="G11" s="59" t="str">
        <f t="shared" si="1"/>
        <v>:</v>
      </c>
      <c r="H11" s="77">
        <v>9</v>
      </c>
      <c r="I11" s="91">
        <f t="shared" si="2"/>
        <v>509</v>
      </c>
    </row>
    <row r="12" spans="1:9" s="42" customFormat="1" ht="13.5" customHeight="1">
      <c r="A12" s="41" t="str">
        <f t="shared" si="0"/>
        <v>9.</v>
      </c>
      <c r="B12" s="89"/>
      <c r="C12" s="42" t="s">
        <v>135</v>
      </c>
      <c r="D12" s="43">
        <v>90</v>
      </c>
      <c r="E12" s="42" t="s">
        <v>212</v>
      </c>
      <c r="F12" s="43">
        <v>5</v>
      </c>
      <c r="G12" s="59"/>
      <c r="H12" s="77">
        <v>9.4</v>
      </c>
      <c r="I12" s="91">
        <f t="shared" si="2"/>
        <v>507</v>
      </c>
    </row>
    <row r="13" spans="1:9" s="42" customFormat="1" ht="13.5" customHeight="1">
      <c r="A13" s="41" t="str">
        <f>IF(H13&lt;&gt;"",(ROW()-3)&amp;".","")</f>
        <v>10.</v>
      </c>
      <c r="B13" s="89"/>
      <c r="C13" s="42" t="s">
        <v>162</v>
      </c>
      <c r="D13" s="43">
        <v>93</v>
      </c>
      <c r="E13" s="42" t="s">
        <v>143</v>
      </c>
      <c r="F13" s="43">
        <v>5</v>
      </c>
      <c r="G13" s="59" t="str">
        <f t="shared" si="1"/>
        <v>:</v>
      </c>
      <c r="H13" s="77">
        <v>11.4</v>
      </c>
      <c r="I13" s="91">
        <f t="shared" si="2"/>
        <v>496</v>
      </c>
    </row>
    <row r="14" spans="1:9" s="42" customFormat="1" ht="13.5" customHeight="1">
      <c r="A14" s="41" t="str">
        <f t="shared" si="0"/>
        <v>11.</v>
      </c>
      <c r="B14" s="89"/>
      <c r="C14" s="42" t="s">
        <v>166</v>
      </c>
      <c r="D14" s="43">
        <v>93</v>
      </c>
      <c r="E14" s="42" t="s">
        <v>143</v>
      </c>
      <c r="F14" s="43">
        <v>5</v>
      </c>
      <c r="G14" s="59" t="str">
        <f t="shared" si="1"/>
        <v>:</v>
      </c>
      <c r="H14" s="77">
        <v>20.4</v>
      </c>
      <c r="I14" s="91">
        <f aca="true" t="shared" si="3" ref="I14:I19">IF(H14&lt;&gt;"",(INT(POWER(480-(F14*60+H14),1.85)*0.03768)),"")</f>
        <v>448</v>
      </c>
    </row>
    <row r="15" spans="1:9" s="42" customFormat="1" ht="13.5" customHeight="1">
      <c r="A15" s="41" t="str">
        <f t="shared" si="0"/>
        <v>12.</v>
      </c>
      <c r="B15" s="89"/>
      <c r="C15" s="42" t="s">
        <v>203</v>
      </c>
      <c r="D15" s="43">
        <v>89</v>
      </c>
      <c r="E15" s="42" t="s">
        <v>196</v>
      </c>
      <c r="F15" s="43">
        <v>5</v>
      </c>
      <c r="G15" s="59" t="str">
        <f t="shared" si="1"/>
        <v>:</v>
      </c>
      <c r="H15" s="77">
        <v>23.4</v>
      </c>
      <c r="I15" s="91">
        <f t="shared" si="3"/>
        <v>432</v>
      </c>
    </row>
    <row r="16" spans="1:9" s="42" customFormat="1" ht="13.5" customHeight="1">
      <c r="A16" s="41" t="str">
        <f t="shared" si="0"/>
        <v>13.</v>
      </c>
      <c r="B16" s="89"/>
      <c r="C16" s="42" t="s">
        <v>151</v>
      </c>
      <c r="D16" s="43">
        <v>92</v>
      </c>
      <c r="E16" s="42" t="s">
        <v>129</v>
      </c>
      <c r="F16" s="43">
        <v>5</v>
      </c>
      <c r="G16" s="59"/>
      <c r="H16" s="77">
        <v>27.2</v>
      </c>
      <c r="I16" s="91">
        <f t="shared" si="3"/>
        <v>413</v>
      </c>
    </row>
    <row r="17" spans="1:9" s="42" customFormat="1" ht="13.5" customHeight="1">
      <c r="A17" s="41">
        <f t="shared" si="0"/>
      </c>
      <c r="B17" s="89"/>
      <c r="F17" s="43"/>
      <c r="G17" s="59">
        <f t="shared" si="1"/>
      </c>
      <c r="H17" s="77"/>
      <c r="I17" s="91">
        <f t="shared" si="3"/>
      </c>
    </row>
    <row r="18" spans="1:9" s="42" customFormat="1" ht="13.5" customHeight="1">
      <c r="A18" s="41">
        <f t="shared" si="0"/>
      </c>
      <c r="B18" s="89"/>
      <c r="C18" s="42" t="s">
        <v>150</v>
      </c>
      <c r="D18" s="43">
        <v>91</v>
      </c>
      <c r="E18" s="42" t="s">
        <v>129</v>
      </c>
      <c r="F18" s="43"/>
      <c r="G18" s="59">
        <f t="shared" si="1"/>
      </c>
      <c r="H18" s="77"/>
      <c r="I18" s="91">
        <f t="shared" si="3"/>
      </c>
    </row>
    <row r="19" spans="1:9" s="42" customFormat="1" ht="13.5" customHeight="1">
      <c r="A19" s="41">
        <f t="shared" si="0"/>
      </c>
      <c r="B19" s="89"/>
      <c r="C19" s="42" t="s">
        <v>191</v>
      </c>
      <c r="D19" s="43">
        <v>91</v>
      </c>
      <c r="E19" s="42" t="s">
        <v>142</v>
      </c>
      <c r="F19" s="43"/>
      <c r="G19" s="59">
        <f t="shared" si="1"/>
      </c>
      <c r="H19" s="77"/>
      <c r="I19" s="91">
        <f t="shared" si="3"/>
      </c>
    </row>
    <row r="20" spans="1:9" s="42" customFormat="1" ht="13.5" customHeight="1">
      <c r="A20" s="41">
        <f t="shared" si="0"/>
      </c>
      <c r="B20" s="89"/>
      <c r="F20" s="43"/>
      <c r="G20" s="59">
        <f aca="true" t="shared" si="4" ref="G20:G34">IF(H20=0,"",":")</f>
      </c>
      <c r="H20" s="77"/>
      <c r="I20" s="91">
        <f aca="true" t="shared" si="5" ref="I20:I34">IF(H20&lt;&gt;"",(INT(POWER(480-(F20*60+H20),1.85)*0.03768)),"")</f>
      </c>
    </row>
    <row r="21" spans="1:9" s="42" customFormat="1" ht="13.5" customHeight="1">
      <c r="A21" s="41">
        <f t="shared" si="0"/>
      </c>
      <c r="B21" s="89"/>
      <c r="F21" s="43"/>
      <c r="G21" s="59">
        <f t="shared" si="4"/>
      </c>
      <c r="H21" s="77"/>
      <c r="I21" s="91">
        <f t="shared" si="5"/>
      </c>
    </row>
    <row r="22" spans="1:9" s="42" customFormat="1" ht="13.5" customHeight="1">
      <c r="A22" s="41">
        <f t="shared" si="0"/>
      </c>
      <c r="B22" s="89"/>
      <c r="D22" s="43"/>
      <c r="F22" s="43"/>
      <c r="G22" s="59">
        <f t="shared" si="4"/>
      </c>
      <c r="H22" s="77"/>
      <c r="I22" s="91">
        <f t="shared" si="5"/>
      </c>
    </row>
    <row r="23" spans="1:9" s="42" customFormat="1" ht="13.5" customHeight="1">
      <c r="A23" s="41">
        <f t="shared" si="0"/>
      </c>
      <c r="B23" s="89"/>
      <c r="D23" s="43"/>
      <c r="F23" s="43"/>
      <c r="G23" s="59">
        <f t="shared" si="4"/>
      </c>
      <c r="H23" s="77"/>
      <c r="I23" s="91">
        <f t="shared" si="5"/>
      </c>
    </row>
    <row r="24" spans="1:9" s="42" customFormat="1" ht="13.5" customHeight="1">
      <c r="A24" s="41">
        <f t="shared" si="0"/>
      </c>
      <c r="B24" s="89"/>
      <c r="D24" s="43"/>
      <c r="F24" s="43"/>
      <c r="G24" s="59">
        <f t="shared" si="4"/>
      </c>
      <c r="H24" s="77"/>
      <c r="I24" s="91">
        <f t="shared" si="5"/>
      </c>
    </row>
    <row r="25" spans="1:9" s="42" customFormat="1" ht="13.5" customHeight="1">
      <c r="A25" s="41">
        <f t="shared" si="0"/>
      </c>
      <c r="B25" s="89"/>
      <c r="D25" s="43"/>
      <c r="F25" s="43"/>
      <c r="G25" s="59">
        <f t="shared" si="4"/>
      </c>
      <c r="H25" s="77"/>
      <c r="I25" s="91">
        <f t="shared" si="5"/>
      </c>
    </row>
    <row r="26" spans="1:9" s="42" customFormat="1" ht="13.5" customHeight="1">
      <c r="A26" s="41">
        <f t="shared" si="0"/>
      </c>
      <c r="B26" s="89"/>
      <c r="D26" s="43"/>
      <c r="F26" s="43"/>
      <c r="G26" s="59">
        <f t="shared" si="4"/>
      </c>
      <c r="H26" s="77"/>
      <c r="I26" s="91">
        <f t="shared" si="5"/>
      </c>
    </row>
    <row r="27" spans="1:9" s="42" customFormat="1" ht="13.5" customHeight="1">
      <c r="A27" s="41">
        <f t="shared" si="0"/>
      </c>
      <c r="B27" s="89"/>
      <c r="D27" s="43"/>
      <c r="F27" s="43"/>
      <c r="G27" s="59">
        <f t="shared" si="4"/>
      </c>
      <c r="H27" s="77"/>
      <c r="I27" s="91">
        <f t="shared" si="5"/>
      </c>
    </row>
    <row r="28" spans="1:9" s="42" customFormat="1" ht="13.5" customHeight="1">
      <c r="A28" s="41">
        <f t="shared" si="0"/>
      </c>
      <c r="B28" s="89"/>
      <c r="D28" s="43"/>
      <c r="F28" s="43"/>
      <c r="G28" s="59">
        <f t="shared" si="4"/>
      </c>
      <c r="H28" s="77"/>
      <c r="I28" s="91">
        <f t="shared" si="5"/>
      </c>
    </row>
    <row r="29" spans="1:9" s="42" customFormat="1" ht="13.5" customHeight="1">
      <c r="A29" s="41">
        <f t="shared" si="0"/>
      </c>
      <c r="B29" s="89"/>
      <c r="D29" s="43"/>
      <c r="F29" s="43"/>
      <c r="G29" s="59">
        <f t="shared" si="4"/>
      </c>
      <c r="H29" s="77"/>
      <c r="I29" s="91">
        <f t="shared" si="5"/>
      </c>
    </row>
    <row r="30" spans="1:9" s="42" customFormat="1" ht="13.5" customHeight="1">
      <c r="A30" s="41">
        <f t="shared" si="0"/>
      </c>
      <c r="B30" s="89"/>
      <c r="D30" s="43"/>
      <c r="F30" s="43"/>
      <c r="G30" s="59">
        <f t="shared" si="4"/>
      </c>
      <c r="H30" s="77"/>
      <c r="I30" s="91">
        <f t="shared" si="5"/>
      </c>
    </row>
    <row r="31" spans="1:9" s="42" customFormat="1" ht="13.5" customHeight="1">
      <c r="A31" s="41">
        <f t="shared" si="0"/>
      </c>
      <c r="B31" s="89"/>
      <c r="D31" s="43"/>
      <c r="F31" s="43"/>
      <c r="G31" s="59">
        <f t="shared" si="4"/>
      </c>
      <c r="H31" s="77"/>
      <c r="I31" s="91">
        <f t="shared" si="5"/>
      </c>
    </row>
    <row r="32" spans="1:9" s="42" customFormat="1" ht="13.5" customHeight="1">
      <c r="A32" s="41">
        <f t="shared" si="0"/>
      </c>
      <c r="B32" s="89"/>
      <c r="D32" s="43"/>
      <c r="F32" s="43"/>
      <c r="G32" s="59">
        <f t="shared" si="4"/>
      </c>
      <c r="H32" s="77"/>
      <c r="I32" s="91">
        <f t="shared" si="5"/>
      </c>
    </row>
    <row r="33" spans="1:9" s="42" customFormat="1" ht="13.5" customHeight="1">
      <c r="A33" s="41">
        <f t="shared" si="0"/>
      </c>
      <c r="B33" s="89"/>
      <c r="D33" s="43"/>
      <c r="F33" s="43"/>
      <c r="G33" s="59">
        <f t="shared" si="4"/>
      </c>
      <c r="H33" s="77"/>
      <c r="I33" s="91">
        <f t="shared" si="5"/>
      </c>
    </row>
    <row r="34" spans="1:9" s="42" customFormat="1" ht="13.5" customHeight="1">
      <c r="A34" s="46">
        <f t="shared" si="0"/>
      </c>
      <c r="B34" s="90"/>
      <c r="C34" s="47"/>
      <c r="D34" s="48"/>
      <c r="E34" s="47"/>
      <c r="F34" s="48"/>
      <c r="G34" s="61">
        <f t="shared" si="4"/>
      </c>
      <c r="H34" s="78"/>
      <c r="I34" s="92">
        <f t="shared" si="5"/>
      </c>
    </row>
    <row r="35" spans="1:9" s="42" customFormat="1" ht="13.5" customHeight="1">
      <c r="A35" s="41">
        <f aca="true" t="shared" si="6" ref="A35:A49">IF(F35&gt;0,(ROW()-3)&amp;".","")</f>
      </c>
      <c r="B35" s="89"/>
      <c r="D35" s="43"/>
      <c r="F35" s="43"/>
      <c r="G35" s="59">
        <f aca="true" t="shared" si="7" ref="G35:G49">IF(H35=0,"",":")</f>
      </c>
      <c r="H35" s="77"/>
      <c r="I35" s="91">
        <f aca="true" t="shared" si="8" ref="I35:I49">IF(H35&lt;&gt;"",(INT(POWER(480-(F35*60+H35),1.85)*0.03768)),"")</f>
      </c>
    </row>
    <row r="36" spans="1:9" s="42" customFormat="1" ht="13.5" customHeight="1">
      <c r="A36" s="41">
        <f t="shared" si="6"/>
      </c>
      <c r="B36" s="89"/>
      <c r="D36" s="43"/>
      <c r="F36" s="43"/>
      <c r="G36" s="59">
        <f t="shared" si="7"/>
      </c>
      <c r="H36" s="77"/>
      <c r="I36" s="91">
        <f t="shared" si="8"/>
      </c>
    </row>
    <row r="37" spans="1:9" s="42" customFormat="1" ht="13.5" customHeight="1">
      <c r="A37" s="41">
        <f t="shared" si="6"/>
      </c>
      <c r="B37" s="89"/>
      <c r="D37" s="43"/>
      <c r="F37" s="43"/>
      <c r="G37" s="59">
        <f t="shared" si="7"/>
      </c>
      <c r="H37" s="77"/>
      <c r="I37" s="91">
        <f t="shared" si="8"/>
      </c>
    </row>
    <row r="38" spans="1:9" s="42" customFormat="1" ht="13.5" customHeight="1">
      <c r="A38" s="41">
        <f t="shared" si="6"/>
      </c>
      <c r="B38" s="89"/>
      <c r="D38" s="43"/>
      <c r="F38" s="43"/>
      <c r="G38" s="59">
        <f t="shared" si="7"/>
      </c>
      <c r="H38" s="77"/>
      <c r="I38" s="91">
        <f t="shared" si="8"/>
      </c>
    </row>
    <row r="39" spans="1:9" s="42" customFormat="1" ht="13.5" customHeight="1">
      <c r="A39" s="41">
        <f t="shared" si="6"/>
      </c>
      <c r="B39" s="89"/>
      <c r="D39" s="43"/>
      <c r="F39" s="43"/>
      <c r="G39" s="59">
        <f t="shared" si="7"/>
      </c>
      <c r="H39" s="77"/>
      <c r="I39" s="91">
        <f t="shared" si="8"/>
      </c>
    </row>
    <row r="40" spans="1:9" s="42" customFormat="1" ht="13.5" customHeight="1">
      <c r="A40" s="41">
        <f t="shared" si="6"/>
      </c>
      <c r="B40" s="89"/>
      <c r="D40" s="43"/>
      <c r="F40" s="43"/>
      <c r="G40" s="59">
        <f t="shared" si="7"/>
      </c>
      <c r="H40" s="77"/>
      <c r="I40" s="91">
        <f t="shared" si="8"/>
      </c>
    </row>
    <row r="41" spans="1:9" s="42" customFormat="1" ht="13.5" customHeight="1">
      <c r="A41" s="41">
        <f t="shared" si="6"/>
      </c>
      <c r="B41" s="89"/>
      <c r="D41" s="43"/>
      <c r="F41" s="43"/>
      <c r="G41" s="59">
        <f t="shared" si="7"/>
      </c>
      <c r="H41" s="77"/>
      <c r="I41" s="91">
        <f t="shared" si="8"/>
      </c>
    </row>
    <row r="42" spans="1:9" s="42" customFormat="1" ht="13.5" customHeight="1">
      <c r="A42" s="41">
        <f t="shared" si="6"/>
      </c>
      <c r="B42" s="89"/>
      <c r="D42" s="43"/>
      <c r="F42" s="43"/>
      <c r="G42" s="59">
        <f t="shared" si="7"/>
      </c>
      <c r="H42" s="77"/>
      <c r="I42" s="91">
        <f t="shared" si="8"/>
      </c>
    </row>
    <row r="43" spans="1:9" s="42" customFormat="1" ht="13.5" customHeight="1">
      <c r="A43" s="41">
        <f t="shared" si="6"/>
      </c>
      <c r="B43" s="89"/>
      <c r="D43" s="43"/>
      <c r="F43" s="43"/>
      <c r="G43" s="59">
        <f t="shared" si="7"/>
      </c>
      <c r="H43" s="77"/>
      <c r="I43" s="91">
        <f t="shared" si="8"/>
      </c>
    </row>
    <row r="44" spans="1:9" s="42" customFormat="1" ht="13.5" customHeight="1">
      <c r="A44" s="41">
        <f t="shared" si="6"/>
      </c>
      <c r="B44" s="89"/>
      <c r="D44" s="43"/>
      <c r="F44" s="43"/>
      <c r="G44" s="59">
        <f t="shared" si="7"/>
      </c>
      <c r="H44" s="77"/>
      <c r="I44" s="91">
        <f t="shared" si="8"/>
      </c>
    </row>
    <row r="45" spans="1:9" s="42" customFormat="1" ht="13.5" customHeight="1">
      <c r="A45" s="41">
        <f t="shared" si="6"/>
      </c>
      <c r="B45" s="89"/>
      <c r="D45" s="43"/>
      <c r="F45" s="43"/>
      <c r="G45" s="59">
        <f t="shared" si="7"/>
      </c>
      <c r="H45" s="77"/>
      <c r="I45" s="91">
        <f t="shared" si="8"/>
      </c>
    </row>
    <row r="46" spans="1:9" s="42" customFormat="1" ht="13.5" customHeight="1">
      <c r="A46" s="41">
        <f t="shared" si="6"/>
      </c>
      <c r="B46" s="89"/>
      <c r="D46" s="43"/>
      <c r="F46" s="43"/>
      <c r="G46" s="59">
        <f t="shared" si="7"/>
      </c>
      <c r="H46" s="77"/>
      <c r="I46" s="91">
        <f t="shared" si="8"/>
      </c>
    </row>
    <row r="47" spans="1:9" s="42" customFormat="1" ht="13.5" customHeight="1">
      <c r="A47" s="41">
        <f t="shared" si="6"/>
      </c>
      <c r="B47" s="89"/>
      <c r="D47" s="43"/>
      <c r="F47" s="43"/>
      <c r="G47" s="59">
        <f t="shared" si="7"/>
      </c>
      <c r="H47" s="77"/>
      <c r="I47" s="91">
        <f t="shared" si="8"/>
      </c>
    </row>
    <row r="48" spans="1:9" s="42" customFormat="1" ht="13.5" customHeight="1">
      <c r="A48" s="41">
        <f t="shared" si="6"/>
      </c>
      <c r="B48" s="89"/>
      <c r="D48" s="43"/>
      <c r="F48" s="43"/>
      <c r="G48" s="59">
        <f t="shared" si="7"/>
      </c>
      <c r="H48" s="77"/>
      <c r="I48" s="91">
        <f t="shared" si="8"/>
      </c>
    </row>
    <row r="49" spans="1:9" s="42" customFormat="1" ht="13.5" customHeight="1">
      <c r="A49" s="46">
        <f t="shared" si="6"/>
      </c>
      <c r="B49" s="90"/>
      <c r="C49" s="47"/>
      <c r="D49" s="48"/>
      <c r="E49" s="47"/>
      <c r="F49" s="48"/>
      <c r="G49" s="61">
        <f t="shared" si="7"/>
      </c>
      <c r="H49" s="78"/>
      <c r="I49" s="92">
        <f t="shared" si="8"/>
      </c>
    </row>
    <row r="50" spans="1:9" s="42" customFormat="1" ht="13.5" customHeight="1">
      <c r="A50" s="41">
        <f>IF(F50&gt;0,(ROW()-3)&amp;".","")</f>
      </c>
      <c r="B50" s="89"/>
      <c r="D50" s="43"/>
      <c r="F50" s="43"/>
      <c r="G50" s="59">
        <f>IF(H50=0,"",":")</f>
      </c>
      <c r="H50" s="77"/>
      <c r="I50" s="91">
        <f>IF(H50&lt;&gt;"",(INT(POWER(480-(F50*60+H50),1.85)*0.03768)),"")</f>
      </c>
    </row>
    <row r="51" spans="1:9" s="42" customFormat="1" ht="13.5" customHeight="1" thickBot="1">
      <c r="A51" s="50" t="str">
        <f>IF(F51&gt;0,(ROW()-3)&amp;".","")</f>
        <v>48.</v>
      </c>
      <c r="B51" s="94"/>
      <c r="C51" s="51"/>
      <c r="D51" s="52"/>
      <c r="E51" s="51"/>
      <c r="F51" s="52">
        <v>4</v>
      </c>
      <c r="G51" s="62" t="str">
        <f>IF(H51=0,"",":")</f>
        <v>:</v>
      </c>
      <c r="H51" s="79">
        <v>55</v>
      </c>
      <c r="I51" s="95">
        <f>IF(H51&lt;&gt;"",(INT(POWER(480-(F51*60+H51),1.85)*0.03768)),"")</f>
        <v>589</v>
      </c>
    </row>
  </sheetData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C21" sqref="C21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25" customWidth="1"/>
    <col min="5" max="5" width="26.50390625" style="0" customWidth="1"/>
    <col min="6" max="6" width="10.50390625" style="25" customWidth="1"/>
    <col min="7" max="7" width="10.00390625" style="25" customWidth="1"/>
  </cols>
  <sheetData>
    <row r="2" spans="1:7" s="34" customFormat="1" ht="29.25" customHeight="1">
      <c r="A2" s="29" t="s">
        <v>36</v>
      </c>
      <c r="B2" s="29"/>
      <c r="C2" s="30"/>
      <c r="D2" s="39"/>
      <c r="E2" s="31"/>
      <c r="F2" s="32"/>
      <c r="G2" s="33" t="s">
        <v>41</v>
      </c>
    </row>
    <row r="3" spans="1:7" s="37" customFormat="1" ht="23.25" customHeight="1" thickBot="1">
      <c r="A3" s="35"/>
      <c r="B3" s="87" t="s">
        <v>47</v>
      </c>
      <c r="C3" s="35" t="s">
        <v>30</v>
      </c>
      <c r="D3" s="40" t="s">
        <v>34</v>
      </c>
      <c r="E3" s="35" t="s">
        <v>48</v>
      </c>
      <c r="F3" s="36" t="s">
        <v>31</v>
      </c>
      <c r="G3" s="36" t="s">
        <v>32</v>
      </c>
    </row>
    <row r="4" spans="1:12" s="37" customFormat="1" ht="13.5" customHeight="1">
      <c r="A4" s="41" t="str">
        <f aca="true" t="shared" si="0" ref="A4:A34">IF(F4&gt;0,(ROW()-3)&amp;".","")</f>
        <v>1.</v>
      </c>
      <c r="B4" s="89"/>
      <c r="C4" s="42" t="s">
        <v>214</v>
      </c>
      <c r="D4" s="43">
        <v>90</v>
      </c>
      <c r="E4" s="42" t="s">
        <v>136</v>
      </c>
      <c r="F4" s="43">
        <v>185</v>
      </c>
      <c r="G4" s="91">
        <f aca="true" t="shared" si="1" ref="G4:G14">IF(F4&gt;0,(INT(POWER(F4-75,1.42)*0.8465)),"")</f>
        <v>670</v>
      </c>
      <c r="H4" s="96" t="s">
        <v>50</v>
      </c>
      <c r="I4" s="97"/>
      <c r="J4" s="97"/>
      <c r="K4" s="97"/>
      <c r="L4" s="97"/>
    </row>
    <row r="5" spans="1:12" s="37" customFormat="1" ht="13.5" customHeight="1">
      <c r="A5" s="41" t="str">
        <f t="shared" si="0"/>
        <v>2.</v>
      </c>
      <c r="B5" s="89"/>
      <c r="C5" s="42" t="s">
        <v>154</v>
      </c>
      <c r="D5" s="43">
        <v>91</v>
      </c>
      <c r="E5" s="42" t="s">
        <v>129</v>
      </c>
      <c r="F5" s="43">
        <v>177</v>
      </c>
      <c r="G5" s="91">
        <f t="shared" si="1"/>
        <v>602</v>
      </c>
      <c r="H5" s="97" t="s">
        <v>51</v>
      </c>
      <c r="I5" s="97"/>
      <c r="J5" s="97"/>
      <c r="K5" s="97"/>
      <c r="L5" s="97"/>
    </row>
    <row r="6" spans="1:12" s="37" customFormat="1" ht="13.5" customHeight="1">
      <c r="A6" s="41" t="str">
        <f t="shared" si="0"/>
        <v>3.</v>
      </c>
      <c r="B6" s="89"/>
      <c r="C6" s="42" t="s">
        <v>155</v>
      </c>
      <c r="D6" s="43">
        <v>89</v>
      </c>
      <c r="E6" s="42" t="s">
        <v>129</v>
      </c>
      <c r="F6" s="43">
        <v>173</v>
      </c>
      <c r="G6" s="91">
        <f t="shared" si="1"/>
        <v>569</v>
      </c>
      <c r="H6" s="64" t="s">
        <v>46</v>
      </c>
      <c r="I6" s="64"/>
      <c r="J6" s="64"/>
      <c r="K6" s="64"/>
      <c r="L6" s="98"/>
    </row>
    <row r="7" spans="1:12" s="37" customFormat="1" ht="13.5" customHeight="1">
      <c r="A7" s="41" t="str">
        <f t="shared" si="0"/>
        <v>4.</v>
      </c>
      <c r="B7" s="89"/>
      <c r="C7" s="42" t="s">
        <v>168</v>
      </c>
      <c r="D7" s="43">
        <v>90</v>
      </c>
      <c r="E7" s="42" t="s">
        <v>143</v>
      </c>
      <c r="F7" s="43">
        <v>173</v>
      </c>
      <c r="G7" s="91">
        <f t="shared" si="1"/>
        <v>569</v>
      </c>
      <c r="H7" s="99" t="s">
        <v>52</v>
      </c>
      <c r="I7" s="99"/>
      <c r="J7" s="99"/>
      <c r="K7" s="99"/>
      <c r="L7" s="98"/>
    </row>
    <row r="8" spans="1:12" s="37" customFormat="1" ht="13.5" customHeight="1">
      <c r="A8" s="41" t="str">
        <f t="shared" si="0"/>
        <v>5.</v>
      </c>
      <c r="B8" s="89"/>
      <c r="C8" s="42" t="s">
        <v>204</v>
      </c>
      <c r="D8" s="43">
        <v>90</v>
      </c>
      <c r="E8" s="42" t="s">
        <v>196</v>
      </c>
      <c r="F8" s="43">
        <v>173</v>
      </c>
      <c r="G8" s="91">
        <f t="shared" si="1"/>
        <v>569</v>
      </c>
      <c r="H8" s="99" t="s">
        <v>53</v>
      </c>
      <c r="I8" s="99"/>
      <c r="J8" s="99"/>
      <c r="K8" s="99"/>
      <c r="L8" s="98"/>
    </row>
    <row r="9" spans="1:12" s="37" customFormat="1" ht="13.5" customHeight="1">
      <c r="A9" s="41" t="str">
        <f t="shared" si="0"/>
        <v>6.</v>
      </c>
      <c r="B9" s="89"/>
      <c r="C9" s="42" t="s">
        <v>139</v>
      </c>
      <c r="D9" s="43">
        <v>92</v>
      </c>
      <c r="E9" s="42" t="s">
        <v>136</v>
      </c>
      <c r="F9" s="43">
        <v>169</v>
      </c>
      <c r="G9" s="91">
        <f t="shared" si="1"/>
        <v>536</v>
      </c>
      <c r="H9" s="64" t="s">
        <v>35</v>
      </c>
      <c r="I9" s="64"/>
      <c r="J9" s="64"/>
      <c r="K9" s="64"/>
      <c r="L9" s="98"/>
    </row>
    <row r="10" spans="1:7" s="37" customFormat="1" ht="13.5" customHeight="1">
      <c r="A10" s="41" t="str">
        <f t="shared" si="0"/>
        <v>7.</v>
      </c>
      <c r="B10" s="89"/>
      <c r="C10" s="42" t="s">
        <v>217</v>
      </c>
      <c r="D10" s="43">
        <v>93</v>
      </c>
      <c r="E10" s="42" t="s">
        <v>181</v>
      </c>
      <c r="F10" s="43">
        <v>169</v>
      </c>
      <c r="G10" s="91">
        <f t="shared" si="1"/>
        <v>536</v>
      </c>
    </row>
    <row r="11" spans="1:7" s="37" customFormat="1" ht="13.5" customHeight="1">
      <c r="A11" s="41" t="str">
        <f t="shared" si="0"/>
        <v>8.</v>
      </c>
      <c r="B11" s="89"/>
      <c r="C11" s="42" t="s">
        <v>153</v>
      </c>
      <c r="D11" s="43">
        <v>89</v>
      </c>
      <c r="E11" s="42" t="s">
        <v>129</v>
      </c>
      <c r="F11" s="43">
        <v>165</v>
      </c>
      <c r="G11" s="91">
        <f t="shared" si="1"/>
        <v>504</v>
      </c>
    </row>
    <row r="12" spans="1:7" s="37" customFormat="1" ht="13.5" customHeight="1">
      <c r="A12" s="41" t="str">
        <f t="shared" si="0"/>
        <v>9.</v>
      </c>
      <c r="B12" s="89"/>
      <c r="C12" s="42" t="s">
        <v>193</v>
      </c>
      <c r="D12" s="43">
        <v>91</v>
      </c>
      <c r="E12" s="42" t="s">
        <v>142</v>
      </c>
      <c r="F12" s="43">
        <v>165</v>
      </c>
      <c r="G12" s="91">
        <f t="shared" si="1"/>
        <v>504</v>
      </c>
    </row>
    <row r="13" spans="1:7" s="37" customFormat="1" ht="13.5" customHeight="1">
      <c r="A13" s="41" t="str">
        <f t="shared" si="0"/>
        <v>10.</v>
      </c>
      <c r="B13" s="89"/>
      <c r="C13" s="42" t="s">
        <v>178</v>
      </c>
      <c r="D13" s="43">
        <v>91</v>
      </c>
      <c r="E13" s="42" t="s">
        <v>130</v>
      </c>
      <c r="F13" s="43">
        <v>161</v>
      </c>
      <c r="G13" s="91">
        <f t="shared" si="1"/>
        <v>472</v>
      </c>
    </row>
    <row r="14" spans="1:7" s="37" customFormat="1" ht="13.5" customHeight="1">
      <c r="A14" s="41" t="str">
        <f t="shared" si="0"/>
        <v>11.</v>
      </c>
      <c r="B14" s="89"/>
      <c r="C14" s="42" t="s">
        <v>177</v>
      </c>
      <c r="D14" s="43">
        <v>89</v>
      </c>
      <c r="E14" s="42" t="s">
        <v>130</v>
      </c>
      <c r="F14" s="43">
        <v>157</v>
      </c>
      <c r="G14" s="91">
        <f t="shared" si="1"/>
        <v>441</v>
      </c>
    </row>
    <row r="15" spans="1:7" s="37" customFormat="1" ht="13.5" customHeight="1">
      <c r="A15" s="41" t="str">
        <f t="shared" si="0"/>
        <v>12.</v>
      </c>
      <c r="B15" s="89"/>
      <c r="C15" s="42" t="s">
        <v>192</v>
      </c>
      <c r="D15" s="43">
        <v>90</v>
      </c>
      <c r="E15" s="42" t="s">
        <v>142</v>
      </c>
      <c r="F15" s="43">
        <v>157</v>
      </c>
      <c r="G15" s="91">
        <f aca="true" t="shared" si="2" ref="G15:G51">IF(F15&gt;0,(INT(POWER(F15-75,1.42)*0.8465)),"")</f>
        <v>441</v>
      </c>
    </row>
    <row r="16" spans="1:7" s="37" customFormat="1" ht="13.5" customHeight="1">
      <c r="A16" s="41" t="str">
        <f t="shared" si="0"/>
        <v>13.</v>
      </c>
      <c r="B16" s="89"/>
      <c r="C16" s="42" t="s">
        <v>179</v>
      </c>
      <c r="D16" s="43">
        <v>90</v>
      </c>
      <c r="E16" s="42" t="s">
        <v>130</v>
      </c>
      <c r="F16" s="43">
        <v>153</v>
      </c>
      <c r="G16" s="91">
        <f t="shared" si="2"/>
        <v>411</v>
      </c>
    </row>
    <row r="17" spans="1:7" s="37" customFormat="1" ht="13.5" customHeight="1">
      <c r="A17" s="41" t="str">
        <f t="shared" si="0"/>
        <v>14.</v>
      </c>
      <c r="B17" s="89"/>
      <c r="C17" s="42" t="s">
        <v>206</v>
      </c>
      <c r="D17" s="43">
        <v>92</v>
      </c>
      <c r="E17" s="42" t="s">
        <v>196</v>
      </c>
      <c r="F17" s="43">
        <v>153</v>
      </c>
      <c r="G17" s="91">
        <f t="shared" si="2"/>
        <v>411</v>
      </c>
    </row>
    <row r="18" spans="1:7" s="37" customFormat="1" ht="13.5" customHeight="1">
      <c r="A18" s="41" t="str">
        <f t="shared" si="0"/>
        <v>15.</v>
      </c>
      <c r="B18" s="89"/>
      <c r="C18" s="42" t="s">
        <v>186</v>
      </c>
      <c r="D18" s="43">
        <v>91</v>
      </c>
      <c r="E18" s="42" t="s">
        <v>142</v>
      </c>
      <c r="F18" s="43">
        <v>145</v>
      </c>
      <c r="G18" s="91">
        <f t="shared" si="2"/>
        <v>352</v>
      </c>
    </row>
    <row r="19" spans="1:7" s="37" customFormat="1" ht="13.5" customHeight="1">
      <c r="A19" s="41" t="str">
        <f t="shared" si="0"/>
        <v>16.</v>
      </c>
      <c r="B19" s="89"/>
      <c r="C19" s="42" t="s">
        <v>215</v>
      </c>
      <c r="D19" s="43">
        <v>93</v>
      </c>
      <c r="E19" s="42" t="s">
        <v>143</v>
      </c>
      <c r="F19" s="43">
        <v>130</v>
      </c>
      <c r="G19" s="91">
        <f t="shared" si="2"/>
        <v>250</v>
      </c>
    </row>
    <row r="20" spans="1:7" s="37" customFormat="1" ht="13.5" customHeight="1">
      <c r="A20" s="41">
        <f t="shared" si="0"/>
      </c>
      <c r="B20" s="89"/>
      <c r="F20" s="43"/>
      <c r="G20" s="91">
        <f t="shared" si="2"/>
      </c>
    </row>
    <row r="21" spans="1:7" s="37" customFormat="1" ht="13.5" customHeight="1">
      <c r="A21" s="41">
        <f t="shared" si="0"/>
      </c>
      <c r="B21" s="89"/>
      <c r="C21" s="42" t="s">
        <v>164</v>
      </c>
      <c r="D21" s="43">
        <v>93</v>
      </c>
      <c r="E21" s="42" t="s">
        <v>143</v>
      </c>
      <c r="F21" s="43"/>
      <c r="G21" s="91">
        <f t="shared" si="2"/>
      </c>
    </row>
    <row r="22" spans="1:7" s="37" customFormat="1" ht="13.5" customHeight="1">
      <c r="A22" s="41">
        <f t="shared" si="0"/>
      </c>
      <c r="B22" s="89"/>
      <c r="C22" s="42" t="s">
        <v>184</v>
      </c>
      <c r="D22" s="43">
        <v>92</v>
      </c>
      <c r="E22" s="42" t="s">
        <v>181</v>
      </c>
      <c r="F22" s="43"/>
      <c r="G22" s="91">
        <f t="shared" si="2"/>
      </c>
    </row>
    <row r="23" spans="1:7" s="37" customFormat="1" ht="13.5" customHeight="1">
      <c r="A23" s="41">
        <f t="shared" si="0"/>
      </c>
      <c r="B23" s="89"/>
      <c r="C23" s="42" t="s">
        <v>205</v>
      </c>
      <c r="D23" s="43">
        <v>93</v>
      </c>
      <c r="E23" s="42" t="s">
        <v>196</v>
      </c>
      <c r="F23" s="43"/>
      <c r="G23" s="91">
        <f t="shared" si="2"/>
      </c>
    </row>
    <row r="24" spans="1:7" s="37" customFormat="1" ht="13.5" customHeight="1">
      <c r="A24" s="41">
        <f t="shared" si="0"/>
      </c>
      <c r="B24" s="89"/>
      <c r="F24" s="43"/>
      <c r="G24" s="91">
        <f t="shared" si="2"/>
      </c>
    </row>
    <row r="25" spans="1:7" s="37" customFormat="1" ht="13.5" customHeight="1">
      <c r="A25" s="41">
        <f t="shared" si="0"/>
      </c>
      <c r="B25" s="89"/>
      <c r="F25" s="43"/>
      <c r="G25" s="91">
        <f t="shared" si="2"/>
      </c>
    </row>
    <row r="26" spans="1:7" s="37" customFormat="1" ht="13.5" customHeight="1">
      <c r="A26" s="41">
        <f t="shared" si="0"/>
      </c>
      <c r="B26" s="89"/>
      <c r="F26" s="43"/>
      <c r="G26" s="91">
        <f t="shared" si="2"/>
      </c>
    </row>
    <row r="27" spans="1:7" s="37" customFormat="1" ht="13.5" customHeight="1">
      <c r="A27" s="41">
        <f t="shared" si="0"/>
      </c>
      <c r="B27" s="89"/>
      <c r="C27" s="42"/>
      <c r="D27" s="43"/>
      <c r="E27" s="42"/>
      <c r="F27" s="43"/>
      <c r="G27" s="91">
        <f t="shared" si="2"/>
      </c>
    </row>
    <row r="28" spans="1:7" s="37" customFormat="1" ht="13.5" customHeight="1">
      <c r="A28" s="41">
        <f t="shared" si="0"/>
      </c>
      <c r="B28" s="89"/>
      <c r="C28" s="42"/>
      <c r="D28" s="43"/>
      <c r="E28" s="42"/>
      <c r="F28" s="43"/>
      <c r="G28" s="91">
        <f t="shared" si="2"/>
      </c>
    </row>
    <row r="29" spans="1:7" s="37" customFormat="1" ht="13.5" customHeight="1">
      <c r="A29" s="41">
        <f t="shared" si="0"/>
      </c>
      <c r="B29" s="89"/>
      <c r="C29" s="42"/>
      <c r="D29" s="43"/>
      <c r="E29" s="42"/>
      <c r="F29" s="43"/>
      <c r="G29" s="91">
        <f t="shared" si="2"/>
      </c>
    </row>
    <row r="30" spans="1:7" s="37" customFormat="1" ht="13.5" customHeight="1">
      <c r="A30" s="41">
        <f t="shared" si="0"/>
      </c>
      <c r="B30" s="89"/>
      <c r="C30" s="42"/>
      <c r="D30" s="43"/>
      <c r="E30" s="42"/>
      <c r="F30" s="43"/>
      <c r="G30" s="91">
        <f t="shared" si="2"/>
      </c>
    </row>
    <row r="31" spans="1:7" s="37" customFormat="1" ht="13.5" customHeight="1">
      <c r="A31" s="41">
        <f t="shared" si="0"/>
      </c>
      <c r="B31" s="89"/>
      <c r="C31" s="42"/>
      <c r="D31" s="43"/>
      <c r="E31" s="42"/>
      <c r="F31" s="43"/>
      <c r="G31" s="91">
        <f t="shared" si="2"/>
      </c>
    </row>
    <row r="32" spans="1:7" s="37" customFormat="1" ht="13.5" customHeight="1">
      <c r="A32" s="41">
        <f t="shared" si="0"/>
      </c>
      <c r="B32" s="89"/>
      <c r="C32" s="42"/>
      <c r="D32" s="43"/>
      <c r="E32" s="42"/>
      <c r="F32" s="43"/>
      <c r="G32" s="91">
        <f t="shared" si="2"/>
      </c>
    </row>
    <row r="33" spans="1:7" s="37" customFormat="1" ht="13.5" customHeight="1">
      <c r="A33" s="41">
        <f t="shared" si="0"/>
      </c>
      <c r="B33" s="89"/>
      <c r="C33" s="42"/>
      <c r="D33" s="43"/>
      <c r="E33" s="42"/>
      <c r="F33" s="43"/>
      <c r="G33" s="91">
        <f t="shared" si="2"/>
      </c>
    </row>
    <row r="34" spans="1:7" s="37" customFormat="1" ht="13.5" customHeight="1">
      <c r="A34" s="46">
        <f t="shared" si="0"/>
      </c>
      <c r="B34" s="90"/>
      <c r="C34" s="47"/>
      <c r="D34" s="48"/>
      <c r="E34" s="47"/>
      <c r="F34" s="48"/>
      <c r="G34" s="92">
        <f t="shared" si="2"/>
      </c>
    </row>
    <row r="35" spans="1:7" s="37" customFormat="1" ht="13.5" customHeight="1">
      <c r="A35" s="41">
        <f aca="true" t="shared" si="3" ref="A35:A51">IF(F35&gt;0,(ROW()-3)&amp;".","")</f>
      </c>
      <c r="B35" s="89"/>
      <c r="C35" s="42"/>
      <c r="D35" s="43"/>
      <c r="E35" s="42"/>
      <c r="F35" s="43"/>
      <c r="G35" s="91">
        <f t="shared" si="2"/>
      </c>
    </row>
    <row r="36" spans="1:7" s="37" customFormat="1" ht="13.5" customHeight="1">
      <c r="A36" s="41">
        <f t="shared" si="3"/>
      </c>
      <c r="B36" s="89"/>
      <c r="C36" s="42"/>
      <c r="D36" s="43"/>
      <c r="E36" s="42"/>
      <c r="F36" s="43"/>
      <c r="G36" s="91">
        <f t="shared" si="2"/>
      </c>
    </row>
    <row r="37" spans="1:7" s="37" customFormat="1" ht="13.5" customHeight="1">
      <c r="A37" s="41">
        <f t="shared" si="3"/>
      </c>
      <c r="B37" s="89"/>
      <c r="C37" s="42"/>
      <c r="D37" s="43"/>
      <c r="E37" s="42"/>
      <c r="F37" s="43"/>
      <c r="G37" s="91">
        <f t="shared" si="2"/>
      </c>
    </row>
    <row r="38" spans="1:7" s="37" customFormat="1" ht="13.5" customHeight="1">
      <c r="A38" s="41">
        <f t="shared" si="3"/>
      </c>
      <c r="B38" s="89"/>
      <c r="C38" s="42"/>
      <c r="D38" s="43"/>
      <c r="E38" s="42"/>
      <c r="F38" s="43"/>
      <c r="G38" s="91">
        <f t="shared" si="2"/>
      </c>
    </row>
    <row r="39" spans="1:7" s="37" customFormat="1" ht="13.5" customHeight="1">
      <c r="A39" s="41">
        <f t="shared" si="3"/>
      </c>
      <c r="B39" s="89"/>
      <c r="C39" s="42"/>
      <c r="D39" s="43"/>
      <c r="E39" s="42"/>
      <c r="F39" s="43"/>
      <c r="G39" s="91">
        <f t="shared" si="2"/>
      </c>
    </row>
    <row r="40" spans="1:7" s="37" customFormat="1" ht="13.5" customHeight="1">
      <c r="A40" s="41">
        <f t="shared" si="3"/>
      </c>
      <c r="B40" s="89"/>
      <c r="C40" s="42"/>
      <c r="D40" s="43"/>
      <c r="E40" s="42"/>
      <c r="F40" s="43"/>
      <c r="G40" s="91">
        <f t="shared" si="2"/>
      </c>
    </row>
    <row r="41" spans="1:7" s="37" customFormat="1" ht="13.5" customHeight="1">
      <c r="A41" s="41">
        <f t="shared" si="3"/>
      </c>
      <c r="B41" s="89"/>
      <c r="C41" s="42"/>
      <c r="D41" s="43"/>
      <c r="E41" s="42"/>
      <c r="F41" s="43"/>
      <c r="G41" s="91">
        <f t="shared" si="2"/>
      </c>
    </row>
    <row r="42" spans="1:7" s="37" customFormat="1" ht="13.5" customHeight="1">
      <c r="A42" s="41">
        <f t="shared" si="3"/>
      </c>
      <c r="B42" s="89"/>
      <c r="C42" s="42"/>
      <c r="D42" s="43"/>
      <c r="E42" s="42"/>
      <c r="F42" s="43"/>
      <c r="G42" s="91">
        <f t="shared" si="2"/>
      </c>
    </row>
    <row r="43" spans="1:7" s="37" customFormat="1" ht="13.5" customHeight="1">
      <c r="A43" s="41">
        <f t="shared" si="3"/>
      </c>
      <c r="B43" s="89"/>
      <c r="C43" s="42"/>
      <c r="D43" s="43"/>
      <c r="E43" s="42"/>
      <c r="F43" s="43"/>
      <c r="G43" s="91">
        <f t="shared" si="2"/>
      </c>
    </row>
    <row r="44" spans="1:7" s="37" customFormat="1" ht="13.5" customHeight="1">
      <c r="A44" s="41">
        <f t="shared" si="3"/>
      </c>
      <c r="B44" s="89"/>
      <c r="C44" s="42"/>
      <c r="D44" s="43"/>
      <c r="E44" s="42"/>
      <c r="F44" s="43"/>
      <c r="G44" s="91">
        <f t="shared" si="2"/>
      </c>
    </row>
    <row r="45" spans="1:7" s="37" customFormat="1" ht="13.5" customHeight="1">
      <c r="A45" s="41">
        <f t="shared" si="3"/>
      </c>
      <c r="B45" s="89"/>
      <c r="C45" s="42"/>
      <c r="D45" s="43"/>
      <c r="E45" s="42"/>
      <c r="F45" s="43"/>
      <c r="G45" s="91">
        <f t="shared" si="2"/>
      </c>
    </row>
    <row r="46" spans="1:7" s="37" customFormat="1" ht="13.5" customHeight="1">
      <c r="A46" s="41">
        <f t="shared" si="3"/>
      </c>
      <c r="B46" s="89"/>
      <c r="C46" s="42"/>
      <c r="D46" s="43"/>
      <c r="E46" s="42"/>
      <c r="F46" s="43"/>
      <c r="G46" s="91">
        <f t="shared" si="2"/>
      </c>
    </row>
    <row r="47" spans="1:7" s="37" customFormat="1" ht="13.5" customHeight="1">
      <c r="A47" s="41">
        <f t="shared" si="3"/>
      </c>
      <c r="B47" s="89"/>
      <c r="C47" s="42"/>
      <c r="D47" s="43"/>
      <c r="E47" s="42"/>
      <c r="F47" s="43"/>
      <c r="G47" s="91">
        <f t="shared" si="2"/>
      </c>
    </row>
    <row r="48" spans="1:7" s="37" customFormat="1" ht="13.5" customHeight="1">
      <c r="A48" s="41">
        <f t="shared" si="3"/>
      </c>
      <c r="B48" s="89"/>
      <c r="C48" s="42"/>
      <c r="D48" s="43"/>
      <c r="E48" s="42"/>
      <c r="F48" s="43"/>
      <c r="G48" s="91">
        <f t="shared" si="2"/>
      </c>
    </row>
    <row r="49" spans="1:7" s="37" customFormat="1" ht="13.5" customHeight="1">
      <c r="A49" s="41">
        <f t="shared" si="3"/>
      </c>
      <c r="B49" s="89"/>
      <c r="C49" s="42"/>
      <c r="D49" s="43"/>
      <c r="E49" s="42"/>
      <c r="F49" s="43"/>
      <c r="G49" s="91">
        <f t="shared" si="2"/>
      </c>
    </row>
    <row r="50" spans="1:7" s="37" customFormat="1" ht="13.5" customHeight="1">
      <c r="A50" s="41">
        <f t="shared" si="3"/>
      </c>
      <c r="B50" s="89"/>
      <c r="C50" s="42"/>
      <c r="D50" s="43"/>
      <c r="E50" s="42"/>
      <c r="F50" s="43"/>
      <c r="G50" s="91">
        <f t="shared" si="2"/>
      </c>
    </row>
    <row r="51" spans="1:7" s="37" customFormat="1" ht="13.5" customHeight="1" thickBot="1">
      <c r="A51" s="50" t="str">
        <f t="shared" si="3"/>
        <v>48.</v>
      </c>
      <c r="B51" s="94"/>
      <c r="C51" s="51"/>
      <c r="D51" s="52"/>
      <c r="E51" s="51"/>
      <c r="F51" s="52">
        <v>185</v>
      </c>
      <c r="G51" s="95">
        <f t="shared" si="2"/>
        <v>670</v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C4" sqref="C4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25" customWidth="1"/>
    <col min="5" max="5" width="26.50390625" style="0" customWidth="1"/>
    <col min="6" max="6" width="9.625" style="25" customWidth="1"/>
    <col min="7" max="7" width="10.875" style="25" customWidth="1"/>
  </cols>
  <sheetData>
    <row r="2" spans="1:7" s="34" customFormat="1" ht="29.25" customHeight="1">
      <c r="A2" s="29" t="s">
        <v>36</v>
      </c>
      <c r="B2" s="29"/>
      <c r="C2" s="30"/>
      <c r="D2" s="39"/>
      <c r="E2" s="31"/>
      <c r="F2" s="32"/>
      <c r="G2" s="33" t="s">
        <v>40</v>
      </c>
    </row>
    <row r="3" spans="1:7" s="37" customFormat="1" ht="23.25" customHeight="1" thickBot="1">
      <c r="A3" s="35"/>
      <c r="B3" s="87" t="s">
        <v>47</v>
      </c>
      <c r="C3" s="35" t="s">
        <v>30</v>
      </c>
      <c r="D3" s="40" t="s">
        <v>34</v>
      </c>
      <c r="E3" s="35" t="s">
        <v>48</v>
      </c>
      <c r="F3" s="36" t="s">
        <v>31</v>
      </c>
      <c r="G3" s="36" t="s">
        <v>32</v>
      </c>
    </row>
    <row r="4" spans="1:12" s="42" customFormat="1" ht="13.5" customHeight="1">
      <c r="A4" s="41" t="str">
        <f aca="true" t="shared" si="0" ref="A4:A21">IF(F4&gt;0,(ROW()-3)&amp;".","")</f>
        <v>1.</v>
      </c>
      <c r="B4" s="89"/>
      <c r="C4" s="42" t="s">
        <v>156</v>
      </c>
      <c r="D4" s="43">
        <v>91</v>
      </c>
      <c r="E4" s="42" t="s">
        <v>129</v>
      </c>
      <c r="F4" s="43">
        <v>615</v>
      </c>
      <c r="G4" s="91">
        <f aca="true" t="shared" si="1" ref="G4:G21">IF(F4&gt;0,(INT(POWER(F4-220,1.4)*0.14354)),"")</f>
        <v>619</v>
      </c>
      <c r="H4" s="96" t="s">
        <v>50</v>
      </c>
      <c r="I4" s="97"/>
      <c r="J4" s="97"/>
      <c r="K4" s="97"/>
      <c r="L4" s="97"/>
    </row>
    <row r="5" spans="1:12" s="42" customFormat="1" ht="13.5" customHeight="1">
      <c r="A5" s="41" t="str">
        <f t="shared" si="0"/>
        <v>2.</v>
      </c>
      <c r="B5" s="89"/>
      <c r="C5" s="42" t="s">
        <v>132</v>
      </c>
      <c r="D5" s="43">
        <v>90</v>
      </c>
      <c r="E5" s="42" t="s">
        <v>136</v>
      </c>
      <c r="F5" s="43">
        <v>600</v>
      </c>
      <c r="G5" s="91">
        <f t="shared" si="1"/>
        <v>587</v>
      </c>
      <c r="H5" s="97" t="s">
        <v>51</v>
      </c>
      <c r="I5" s="97"/>
      <c r="J5" s="97"/>
      <c r="K5" s="97"/>
      <c r="L5" s="97"/>
    </row>
    <row r="6" spans="1:12" s="42" customFormat="1" ht="13.5" customHeight="1">
      <c r="A6" s="41" t="str">
        <f t="shared" si="0"/>
        <v>3.</v>
      </c>
      <c r="B6" s="89"/>
      <c r="C6" s="42" t="s">
        <v>208</v>
      </c>
      <c r="D6" s="43">
        <v>90</v>
      </c>
      <c r="E6" s="42" t="s">
        <v>196</v>
      </c>
      <c r="F6" s="43">
        <v>580</v>
      </c>
      <c r="G6" s="91">
        <f t="shared" si="1"/>
        <v>544</v>
      </c>
      <c r="H6" s="64" t="s">
        <v>46</v>
      </c>
      <c r="I6" s="64"/>
      <c r="J6" s="64"/>
      <c r="K6" s="64"/>
      <c r="L6" s="98"/>
    </row>
    <row r="7" spans="1:12" s="42" customFormat="1" ht="13.5" customHeight="1">
      <c r="A7" s="41" t="str">
        <f t="shared" si="0"/>
        <v>4.</v>
      </c>
      <c r="B7" s="89"/>
      <c r="C7" s="42" t="s">
        <v>189</v>
      </c>
      <c r="D7" s="43">
        <v>91</v>
      </c>
      <c r="E7" s="42" t="s">
        <v>142</v>
      </c>
      <c r="F7" s="43">
        <v>574</v>
      </c>
      <c r="G7" s="91">
        <f t="shared" si="1"/>
        <v>531</v>
      </c>
      <c r="H7" s="99" t="s">
        <v>52</v>
      </c>
      <c r="I7" s="99"/>
      <c r="J7" s="99"/>
      <c r="K7" s="99"/>
      <c r="L7" s="98"/>
    </row>
    <row r="8" spans="1:12" s="42" customFormat="1" ht="13.5" customHeight="1">
      <c r="A8" s="41" t="str">
        <f t="shared" si="0"/>
        <v>5.</v>
      </c>
      <c r="B8" s="89"/>
      <c r="C8" s="42" t="s">
        <v>133</v>
      </c>
      <c r="D8" s="43">
        <v>91</v>
      </c>
      <c r="E8" s="42" t="s">
        <v>136</v>
      </c>
      <c r="F8" s="43">
        <v>570</v>
      </c>
      <c r="G8" s="91">
        <f t="shared" si="1"/>
        <v>523</v>
      </c>
      <c r="H8" s="99" t="s">
        <v>53</v>
      </c>
      <c r="I8" s="99"/>
      <c r="J8" s="99"/>
      <c r="K8" s="99"/>
      <c r="L8" s="98"/>
    </row>
    <row r="9" spans="1:12" s="42" customFormat="1" ht="13.5" customHeight="1">
      <c r="A9" s="41" t="str">
        <f t="shared" si="0"/>
        <v>6.</v>
      </c>
      <c r="B9" s="89"/>
      <c r="C9" s="42" t="s">
        <v>195</v>
      </c>
      <c r="D9" s="43">
        <v>91</v>
      </c>
      <c r="E9" s="42" t="s">
        <v>142</v>
      </c>
      <c r="F9" s="43">
        <v>565</v>
      </c>
      <c r="G9" s="91">
        <f t="shared" si="1"/>
        <v>512</v>
      </c>
      <c r="H9" s="64" t="s">
        <v>35</v>
      </c>
      <c r="I9" s="64"/>
      <c r="J9" s="64"/>
      <c r="K9" s="64"/>
      <c r="L9" s="98"/>
    </row>
    <row r="10" spans="1:7" s="42" customFormat="1" ht="13.5" customHeight="1">
      <c r="A10" s="41" t="str">
        <f t="shared" si="0"/>
        <v>7.</v>
      </c>
      <c r="B10" s="89"/>
      <c r="C10" s="42" t="s">
        <v>207</v>
      </c>
      <c r="D10" s="43">
        <v>92</v>
      </c>
      <c r="E10" s="42" t="s">
        <v>196</v>
      </c>
      <c r="F10" s="43">
        <v>565</v>
      </c>
      <c r="G10" s="91">
        <f t="shared" si="1"/>
        <v>512</v>
      </c>
    </row>
    <row r="11" spans="1:7" s="42" customFormat="1" ht="13.5" customHeight="1">
      <c r="A11" s="41" t="str">
        <f t="shared" si="0"/>
        <v>8.</v>
      </c>
      <c r="B11" s="89"/>
      <c r="C11" s="42" t="s">
        <v>179</v>
      </c>
      <c r="D11" s="43">
        <v>90</v>
      </c>
      <c r="E11" s="42" t="s">
        <v>130</v>
      </c>
      <c r="F11" s="43">
        <v>530</v>
      </c>
      <c r="G11" s="91">
        <f t="shared" si="1"/>
        <v>441</v>
      </c>
    </row>
    <row r="12" spans="1:7" s="42" customFormat="1" ht="13.5" customHeight="1">
      <c r="A12" s="41" t="str">
        <f t="shared" si="0"/>
        <v>9.</v>
      </c>
      <c r="B12" s="89"/>
      <c r="C12" s="42" t="s">
        <v>180</v>
      </c>
      <c r="D12" s="43">
        <v>91</v>
      </c>
      <c r="E12" s="42" t="s">
        <v>181</v>
      </c>
      <c r="F12" s="43">
        <v>530</v>
      </c>
      <c r="G12" s="91">
        <f t="shared" si="1"/>
        <v>441</v>
      </c>
    </row>
    <row r="13" spans="1:7" s="42" customFormat="1" ht="13.5" customHeight="1">
      <c r="A13" s="41" t="str">
        <f t="shared" si="0"/>
        <v>10.</v>
      </c>
      <c r="B13" s="89"/>
      <c r="C13" s="42" t="s">
        <v>148</v>
      </c>
      <c r="D13" s="43">
        <v>91</v>
      </c>
      <c r="E13" s="42" t="s">
        <v>129</v>
      </c>
      <c r="F13" s="43">
        <v>525</v>
      </c>
      <c r="G13" s="91">
        <f t="shared" si="1"/>
        <v>431</v>
      </c>
    </row>
    <row r="14" spans="1:7" s="42" customFormat="1" ht="13.5" customHeight="1">
      <c r="A14" s="41" t="str">
        <f t="shared" si="0"/>
        <v>11.</v>
      </c>
      <c r="B14" s="89"/>
      <c r="C14" s="42" t="s">
        <v>168</v>
      </c>
      <c r="D14" s="43">
        <v>90</v>
      </c>
      <c r="E14" s="42" t="s">
        <v>143</v>
      </c>
      <c r="F14" s="43">
        <v>525</v>
      </c>
      <c r="G14" s="91">
        <f t="shared" si="1"/>
        <v>431</v>
      </c>
    </row>
    <row r="15" spans="1:7" s="42" customFormat="1" ht="13.5" customHeight="1">
      <c r="A15" s="41" t="str">
        <f t="shared" si="0"/>
        <v>12.</v>
      </c>
      <c r="B15" s="89"/>
      <c r="C15" s="42" t="s">
        <v>163</v>
      </c>
      <c r="D15" s="43">
        <v>90</v>
      </c>
      <c r="E15" s="42" t="s">
        <v>143</v>
      </c>
      <c r="F15" s="43">
        <v>520</v>
      </c>
      <c r="G15" s="91">
        <f t="shared" si="1"/>
        <v>421</v>
      </c>
    </row>
    <row r="16" spans="1:7" s="42" customFormat="1" ht="13.5" customHeight="1">
      <c r="A16" s="41" t="str">
        <f t="shared" si="0"/>
        <v>13.</v>
      </c>
      <c r="B16" s="89"/>
      <c r="C16" s="42" t="s">
        <v>171</v>
      </c>
      <c r="D16" s="43">
        <v>92</v>
      </c>
      <c r="E16" s="42" t="s">
        <v>130</v>
      </c>
      <c r="F16" s="43">
        <v>520</v>
      </c>
      <c r="G16" s="91">
        <f t="shared" si="1"/>
        <v>421</v>
      </c>
    </row>
    <row r="17" spans="1:7" s="42" customFormat="1" ht="13.5" customHeight="1">
      <c r="A17" s="41" t="str">
        <f t="shared" si="0"/>
        <v>14.</v>
      </c>
      <c r="B17" s="89"/>
      <c r="C17" s="42" t="s">
        <v>178</v>
      </c>
      <c r="D17" s="43">
        <v>91</v>
      </c>
      <c r="E17" s="42" t="s">
        <v>130</v>
      </c>
      <c r="F17" s="43">
        <v>520</v>
      </c>
      <c r="G17" s="91">
        <f t="shared" si="1"/>
        <v>421</v>
      </c>
    </row>
    <row r="18" spans="1:7" s="42" customFormat="1" ht="13.5" customHeight="1">
      <c r="A18" s="41" t="str">
        <f t="shared" si="0"/>
        <v>15.</v>
      </c>
      <c r="B18" s="89"/>
      <c r="C18" s="42" t="s">
        <v>140</v>
      </c>
      <c r="D18" s="43">
        <v>92</v>
      </c>
      <c r="E18" s="42" t="s">
        <v>136</v>
      </c>
      <c r="F18" s="43">
        <v>515</v>
      </c>
      <c r="G18" s="91">
        <f t="shared" si="1"/>
        <v>411</v>
      </c>
    </row>
    <row r="19" spans="1:7" s="42" customFormat="1" ht="13.5" customHeight="1">
      <c r="A19" s="41" t="str">
        <f t="shared" si="0"/>
        <v>16.</v>
      </c>
      <c r="B19" s="89"/>
      <c r="C19" s="42" t="s">
        <v>194</v>
      </c>
      <c r="D19" s="43">
        <v>89</v>
      </c>
      <c r="E19" s="42" t="s">
        <v>142</v>
      </c>
      <c r="F19" s="43">
        <v>500</v>
      </c>
      <c r="G19" s="91">
        <f t="shared" si="1"/>
        <v>382</v>
      </c>
    </row>
    <row r="20" spans="1:7" s="42" customFormat="1" ht="13.5" customHeight="1">
      <c r="A20" s="41" t="str">
        <f t="shared" si="0"/>
        <v>17.</v>
      </c>
      <c r="B20" s="89"/>
      <c r="C20" s="42" t="s">
        <v>209</v>
      </c>
      <c r="D20" s="43">
        <v>93</v>
      </c>
      <c r="E20" s="42" t="s">
        <v>196</v>
      </c>
      <c r="F20" s="43">
        <v>465</v>
      </c>
      <c r="G20" s="91">
        <f t="shared" si="1"/>
        <v>317</v>
      </c>
    </row>
    <row r="21" spans="1:7" s="42" customFormat="1" ht="13.5" customHeight="1">
      <c r="A21" s="41" t="str">
        <f t="shared" si="0"/>
        <v>18.</v>
      </c>
      <c r="B21" s="89"/>
      <c r="C21" s="42" t="s">
        <v>182</v>
      </c>
      <c r="D21" s="43">
        <v>90</v>
      </c>
      <c r="E21" s="42" t="s">
        <v>181</v>
      </c>
      <c r="F21" s="43">
        <v>432</v>
      </c>
      <c r="G21" s="91">
        <f t="shared" si="1"/>
        <v>259</v>
      </c>
    </row>
    <row r="22" spans="1:7" s="42" customFormat="1" ht="13.5" customHeight="1">
      <c r="A22" s="41" t="str">
        <f aca="true" t="shared" si="2" ref="A22:A38">IF(F22&gt;0,(ROW()-3)&amp;".","")</f>
        <v>19.</v>
      </c>
      <c r="B22" s="89"/>
      <c r="C22" s="42" t="s">
        <v>183</v>
      </c>
      <c r="D22" s="43">
        <v>90</v>
      </c>
      <c r="E22" s="42" t="s">
        <v>181</v>
      </c>
      <c r="F22" s="43">
        <v>400</v>
      </c>
      <c r="G22" s="91">
        <f aca="true" t="shared" si="3" ref="G22:G51">IF(F22&gt;0,(INT(POWER(F22-220,1.4)*0.14354)),"")</f>
        <v>206</v>
      </c>
    </row>
    <row r="23" spans="1:7" s="42" customFormat="1" ht="13.5" customHeight="1">
      <c r="A23" s="41">
        <f t="shared" si="2"/>
      </c>
      <c r="B23" s="89"/>
      <c r="F23" s="43"/>
      <c r="G23" s="91">
        <f t="shared" si="3"/>
      </c>
    </row>
    <row r="24" spans="1:7" s="42" customFormat="1" ht="13.5" customHeight="1">
      <c r="A24" s="41">
        <f t="shared" si="2"/>
      </c>
      <c r="B24" s="89"/>
      <c r="C24" s="42" t="s">
        <v>155</v>
      </c>
      <c r="D24" s="43">
        <v>89</v>
      </c>
      <c r="E24" s="42" t="s">
        <v>129</v>
      </c>
      <c r="F24" s="43"/>
      <c r="G24" s="91">
        <f t="shared" si="3"/>
      </c>
    </row>
    <row r="25" spans="1:7" s="42" customFormat="1" ht="13.5" customHeight="1">
      <c r="A25" s="41">
        <f t="shared" si="2"/>
      </c>
      <c r="B25" s="89"/>
      <c r="C25" s="42" t="s">
        <v>169</v>
      </c>
      <c r="D25" s="43">
        <v>91</v>
      </c>
      <c r="E25" s="42" t="s">
        <v>143</v>
      </c>
      <c r="F25" s="43"/>
      <c r="G25" s="91">
        <f t="shared" si="3"/>
      </c>
    </row>
    <row r="26" spans="1:7" s="42" customFormat="1" ht="13.5" customHeight="1">
      <c r="A26" s="41">
        <f t="shared" si="2"/>
      </c>
      <c r="B26" s="89"/>
      <c r="F26" s="43"/>
      <c r="G26" s="91">
        <f t="shared" si="3"/>
      </c>
    </row>
    <row r="27" spans="1:7" s="42" customFormat="1" ht="13.5" customHeight="1">
      <c r="A27" s="41">
        <f t="shared" si="2"/>
      </c>
      <c r="B27" s="89"/>
      <c r="D27" s="43"/>
      <c r="F27" s="43"/>
      <c r="G27" s="91">
        <f t="shared" si="3"/>
      </c>
    </row>
    <row r="28" spans="1:7" s="42" customFormat="1" ht="13.5" customHeight="1">
      <c r="A28" s="41">
        <f t="shared" si="2"/>
      </c>
      <c r="B28" s="89"/>
      <c r="D28" s="43"/>
      <c r="F28" s="43"/>
      <c r="G28" s="91">
        <f t="shared" si="3"/>
      </c>
    </row>
    <row r="29" spans="1:7" s="42" customFormat="1" ht="13.5" customHeight="1">
      <c r="A29" s="41">
        <f t="shared" si="2"/>
      </c>
      <c r="B29" s="89"/>
      <c r="D29" s="43"/>
      <c r="F29" s="43"/>
      <c r="G29" s="91">
        <f t="shared" si="3"/>
      </c>
    </row>
    <row r="30" spans="1:7" s="42" customFormat="1" ht="13.5" customHeight="1">
      <c r="A30" s="41">
        <f t="shared" si="2"/>
      </c>
      <c r="B30" s="89"/>
      <c r="D30" s="43"/>
      <c r="F30" s="43"/>
      <c r="G30" s="91">
        <f t="shared" si="3"/>
      </c>
    </row>
    <row r="31" spans="1:7" s="42" customFormat="1" ht="13.5" customHeight="1">
      <c r="A31" s="41">
        <f t="shared" si="2"/>
      </c>
      <c r="B31" s="89"/>
      <c r="D31" s="43"/>
      <c r="F31" s="43"/>
      <c r="G31" s="91">
        <f t="shared" si="3"/>
      </c>
    </row>
    <row r="32" spans="1:7" s="42" customFormat="1" ht="13.5" customHeight="1">
      <c r="A32" s="41">
        <f t="shared" si="2"/>
      </c>
      <c r="B32" s="89"/>
      <c r="D32" s="43"/>
      <c r="F32" s="43"/>
      <c r="G32" s="91">
        <f t="shared" si="3"/>
      </c>
    </row>
    <row r="33" spans="1:7" s="42" customFormat="1" ht="13.5" customHeight="1">
      <c r="A33" s="41">
        <f t="shared" si="2"/>
      </c>
      <c r="B33" s="89"/>
      <c r="D33" s="43"/>
      <c r="F33" s="43"/>
      <c r="G33" s="91">
        <f t="shared" si="3"/>
      </c>
    </row>
    <row r="34" spans="1:7" s="42" customFormat="1" ht="13.5" customHeight="1">
      <c r="A34" s="46">
        <f t="shared" si="2"/>
      </c>
      <c r="B34" s="90"/>
      <c r="C34" s="47"/>
      <c r="D34" s="48"/>
      <c r="E34" s="47"/>
      <c r="F34" s="48"/>
      <c r="G34" s="91">
        <f t="shared" si="3"/>
      </c>
    </row>
    <row r="35" spans="1:7" s="42" customFormat="1" ht="13.5" customHeight="1">
      <c r="A35" s="41">
        <f t="shared" si="2"/>
      </c>
      <c r="B35" s="89"/>
      <c r="D35" s="43"/>
      <c r="F35" s="43"/>
      <c r="G35" s="91">
        <f t="shared" si="3"/>
      </c>
    </row>
    <row r="36" spans="1:7" s="42" customFormat="1" ht="13.5" customHeight="1">
      <c r="A36" s="41">
        <f t="shared" si="2"/>
      </c>
      <c r="B36" s="89"/>
      <c r="D36" s="43"/>
      <c r="F36" s="43"/>
      <c r="G36" s="91">
        <f t="shared" si="3"/>
      </c>
    </row>
    <row r="37" spans="1:7" s="42" customFormat="1" ht="13.5" customHeight="1">
      <c r="A37" s="41">
        <f t="shared" si="2"/>
      </c>
      <c r="B37" s="89"/>
      <c r="D37" s="43"/>
      <c r="F37" s="43"/>
      <c r="G37" s="91">
        <f t="shared" si="3"/>
      </c>
    </row>
    <row r="38" spans="1:7" s="42" customFormat="1" ht="13.5" customHeight="1">
      <c r="A38" s="41">
        <f t="shared" si="2"/>
      </c>
      <c r="B38" s="89"/>
      <c r="D38" s="43"/>
      <c r="F38" s="43"/>
      <c r="G38" s="91">
        <f t="shared" si="3"/>
      </c>
    </row>
    <row r="39" spans="1:7" s="42" customFormat="1" ht="13.5" customHeight="1">
      <c r="A39" s="41">
        <f aca="true" t="shared" si="4" ref="A39:A51">IF(F39&gt;0,(ROW()-3)&amp;".","")</f>
      </c>
      <c r="B39" s="89"/>
      <c r="D39" s="43"/>
      <c r="F39" s="43"/>
      <c r="G39" s="91">
        <f t="shared" si="3"/>
      </c>
    </row>
    <row r="40" spans="1:7" s="42" customFormat="1" ht="13.5" customHeight="1">
      <c r="A40" s="41">
        <f t="shared" si="4"/>
      </c>
      <c r="B40" s="89"/>
      <c r="D40" s="43"/>
      <c r="F40" s="43"/>
      <c r="G40" s="91">
        <f t="shared" si="3"/>
      </c>
    </row>
    <row r="41" spans="1:7" s="42" customFormat="1" ht="13.5" customHeight="1">
      <c r="A41" s="41">
        <f t="shared" si="4"/>
      </c>
      <c r="B41" s="89"/>
      <c r="D41" s="43"/>
      <c r="F41" s="43"/>
      <c r="G41" s="91">
        <f t="shared" si="3"/>
      </c>
    </row>
    <row r="42" spans="1:7" s="42" customFormat="1" ht="13.5" customHeight="1">
      <c r="A42" s="41">
        <f t="shared" si="4"/>
      </c>
      <c r="B42" s="89"/>
      <c r="D42" s="43"/>
      <c r="F42" s="43"/>
      <c r="G42" s="91">
        <f t="shared" si="3"/>
      </c>
    </row>
    <row r="43" spans="1:7" s="42" customFormat="1" ht="13.5" customHeight="1">
      <c r="A43" s="41">
        <f t="shared" si="4"/>
      </c>
      <c r="B43" s="89"/>
      <c r="D43" s="43"/>
      <c r="F43" s="43"/>
      <c r="G43" s="91">
        <f t="shared" si="3"/>
      </c>
    </row>
    <row r="44" spans="1:7" s="42" customFormat="1" ht="13.5" customHeight="1">
      <c r="A44" s="41">
        <f t="shared" si="4"/>
      </c>
      <c r="B44" s="89"/>
      <c r="D44" s="43"/>
      <c r="F44" s="43"/>
      <c r="G44" s="91">
        <f t="shared" si="3"/>
      </c>
    </row>
    <row r="45" spans="1:7" s="42" customFormat="1" ht="13.5" customHeight="1">
      <c r="A45" s="41">
        <f t="shared" si="4"/>
      </c>
      <c r="B45" s="89"/>
      <c r="D45" s="43"/>
      <c r="F45" s="43"/>
      <c r="G45" s="91">
        <f t="shared" si="3"/>
      </c>
    </row>
    <row r="46" spans="1:7" s="42" customFormat="1" ht="13.5" customHeight="1">
      <c r="A46" s="41">
        <f t="shared" si="4"/>
      </c>
      <c r="B46" s="89"/>
      <c r="D46" s="43"/>
      <c r="F46" s="43"/>
      <c r="G46" s="91">
        <f t="shared" si="3"/>
      </c>
    </row>
    <row r="47" spans="1:7" s="42" customFormat="1" ht="13.5" customHeight="1">
      <c r="A47" s="41">
        <f t="shared" si="4"/>
      </c>
      <c r="B47" s="89"/>
      <c r="D47" s="43"/>
      <c r="F47" s="43"/>
      <c r="G47" s="91">
        <f t="shared" si="3"/>
      </c>
    </row>
    <row r="48" spans="1:7" s="42" customFormat="1" ht="13.5" customHeight="1">
      <c r="A48" s="41">
        <f t="shared" si="4"/>
      </c>
      <c r="B48" s="89"/>
      <c r="D48" s="43"/>
      <c r="F48" s="43"/>
      <c r="G48" s="91">
        <f t="shared" si="3"/>
      </c>
    </row>
    <row r="49" spans="1:7" s="42" customFormat="1" ht="13.5" customHeight="1">
      <c r="A49" s="41">
        <f t="shared" si="4"/>
      </c>
      <c r="B49" s="89"/>
      <c r="D49" s="43"/>
      <c r="F49" s="43"/>
      <c r="G49" s="91">
        <f t="shared" si="3"/>
      </c>
    </row>
    <row r="50" spans="1:7" s="42" customFormat="1" ht="13.5" customHeight="1">
      <c r="A50" s="41">
        <f t="shared" si="4"/>
      </c>
      <c r="B50" s="89"/>
      <c r="D50" s="43"/>
      <c r="F50" s="43"/>
      <c r="G50" s="91">
        <f t="shared" si="3"/>
      </c>
    </row>
    <row r="51" spans="1:7" s="42" customFormat="1" ht="13.5" customHeight="1">
      <c r="A51" s="46">
        <f t="shared" si="4"/>
      </c>
      <c r="B51" s="90"/>
      <c r="C51" s="47"/>
      <c r="D51" s="48"/>
      <c r="E51" s="47"/>
      <c r="F51" s="48"/>
      <c r="G51" s="91">
        <f t="shared" si="3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H21" sqref="H21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375" style="25" customWidth="1"/>
    <col min="5" max="5" width="26.50390625" style="0" customWidth="1"/>
    <col min="6" max="6" width="9.375" style="70" customWidth="1"/>
    <col min="7" max="7" width="9.125" style="25" customWidth="1"/>
  </cols>
  <sheetData>
    <row r="2" spans="1:7" s="34" customFormat="1" ht="29.25" customHeight="1">
      <c r="A2" s="29" t="s">
        <v>36</v>
      </c>
      <c r="B2" s="29"/>
      <c r="C2" s="30"/>
      <c r="D2" s="39"/>
      <c r="E2" s="31"/>
      <c r="F2" s="68"/>
      <c r="G2" s="33" t="s">
        <v>39</v>
      </c>
    </row>
    <row r="3" spans="1:7" s="37" customFormat="1" ht="23.25" customHeight="1" thickBot="1">
      <c r="A3" s="35"/>
      <c r="B3" s="87" t="s">
        <v>47</v>
      </c>
      <c r="C3" s="35" t="s">
        <v>30</v>
      </c>
      <c r="D3" s="40" t="s">
        <v>34</v>
      </c>
      <c r="E3" s="35" t="s">
        <v>48</v>
      </c>
      <c r="F3" s="69" t="s">
        <v>31</v>
      </c>
      <c r="G3" s="36" t="s">
        <v>32</v>
      </c>
    </row>
    <row r="4" spans="1:12" s="37" customFormat="1" ht="13.5" customHeight="1">
      <c r="A4" s="41" t="str">
        <f aca="true" t="shared" si="0" ref="A4:A34">IF(F4&gt;0,(ROW()-3)&amp;".","")</f>
        <v>1.</v>
      </c>
      <c r="B4" s="89"/>
      <c r="C4" s="42" t="s">
        <v>173</v>
      </c>
      <c r="D4" s="43">
        <v>92</v>
      </c>
      <c r="E4" s="42" t="s">
        <v>130</v>
      </c>
      <c r="F4" s="71">
        <v>12.97</v>
      </c>
      <c r="G4" s="91">
        <f aca="true" t="shared" si="1" ref="G4:G14">IF(F4&gt;0,(INT(POWER(F4-1.5,1.05)*51.39)),"")</f>
        <v>665</v>
      </c>
      <c r="H4" s="96" t="s">
        <v>50</v>
      </c>
      <c r="I4" s="97"/>
      <c r="J4" s="97"/>
      <c r="K4" s="97"/>
      <c r="L4" s="97"/>
    </row>
    <row r="5" spans="1:12" s="37" customFormat="1" ht="13.5" customHeight="1">
      <c r="A5" s="41" t="str">
        <f t="shared" si="0"/>
        <v>2.</v>
      </c>
      <c r="B5" s="89"/>
      <c r="C5" s="42" t="s">
        <v>157</v>
      </c>
      <c r="D5" s="43">
        <v>89</v>
      </c>
      <c r="E5" s="42" t="s">
        <v>129</v>
      </c>
      <c r="F5" s="71">
        <v>12.12</v>
      </c>
      <c r="G5" s="91">
        <f t="shared" si="1"/>
        <v>614</v>
      </c>
      <c r="H5" s="97" t="s">
        <v>51</v>
      </c>
      <c r="I5" s="97"/>
      <c r="J5" s="97"/>
      <c r="K5" s="97"/>
      <c r="L5" s="97"/>
    </row>
    <row r="6" spans="1:12" s="37" customFormat="1" ht="13.5" customHeight="1">
      <c r="A6" s="41" t="str">
        <f t="shared" si="0"/>
        <v>3.</v>
      </c>
      <c r="B6" s="89"/>
      <c r="C6" s="42" t="s">
        <v>208</v>
      </c>
      <c r="D6" s="43">
        <v>90</v>
      </c>
      <c r="E6" s="42" t="s">
        <v>196</v>
      </c>
      <c r="F6" s="71">
        <v>11.93</v>
      </c>
      <c r="G6" s="91">
        <f t="shared" si="1"/>
        <v>602</v>
      </c>
      <c r="H6" s="64" t="s">
        <v>46</v>
      </c>
      <c r="I6" s="64"/>
      <c r="J6" s="64"/>
      <c r="K6" s="64"/>
      <c r="L6" s="98"/>
    </row>
    <row r="7" spans="1:12" s="37" customFormat="1" ht="13.5" customHeight="1">
      <c r="A7" s="41" t="str">
        <f t="shared" si="0"/>
        <v>4.</v>
      </c>
      <c r="B7" s="89"/>
      <c r="C7" s="42" t="s">
        <v>195</v>
      </c>
      <c r="D7" s="43">
        <v>91</v>
      </c>
      <c r="E7" s="42" t="s">
        <v>142</v>
      </c>
      <c r="F7" s="71">
        <v>11.81</v>
      </c>
      <c r="G7" s="91">
        <f t="shared" si="1"/>
        <v>595</v>
      </c>
      <c r="H7" s="99" t="s">
        <v>52</v>
      </c>
      <c r="I7" s="99"/>
      <c r="J7" s="99"/>
      <c r="K7" s="99"/>
      <c r="L7" s="98"/>
    </row>
    <row r="8" spans="1:12" s="37" customFormat="1" ht="13.5" customHeight="1">
      <c r="A8" s="41" t="str">
        <f t="shared" si="0"/>
        <v>5.</v>
      </c>
      <c r="B8" s="89"/>
      <c r="C8" s="42" t="s">
        <v>158</v>
      </c>
      <c r="D8" s="43">
        <v>89</v>
      </c>
      <c r="E8" s="42" t="s">
        <v>129</v>
      </c>
      <c r="F8" s="71">
        <v>11.59</v>
      </c>
      <c r="G8" s="91">
        <f t="shared" si="1"/>
        <v>582</v>
      </c>
      <c r="H8" s="99" t="s">
        <v>53</v>
      </c>
      <c r="I8" s="99"/>
      <c r="J8" s="99"/>
      <c r="K8" s="99"/>
      <c r="L8" s="98"/>
    </row>
    <row r="9" spans="1:12" s="37" customFormat="1" ht="13.5" customHeight="1">
      <c r="A9" s="41" t="str">
        <f t="shared" si="0"/>
        <v>6.</v>
      </c>
      <c r="B9" s="89"/>
      <c r="C9" s="42" t="s">
        <v>140</v>
      </c>
      <c r="D9" s="43">
        <v>92</v>
      </c>
      <c r="E9" s="42" t="s">
        <v>136</v>
      </c>
      <c r="F9" s="71">
        <v>11.55</v>
      </c>
      <c r="G9" s="91">
        <f t="shared" si="1"/>
        <v>579</v>
      </c>
      <c r="H9" s="64" t="s">
        <v>35</v>
      </c>
      <c r="I9" s="64"/>
      <c r="J9" s="64"/>
      <c r="K9" s="64"/>
      <c r="L9" s="98"/>
    </row>
    <row r="10" spans="1:7" s="37" customFormat="1" ht="13.5" customHeight="1">
      <c r="A10" s="41" t="str">
        <f t="shared" si="0"/>
        <v>7.</v>
      </c>
      <c r="B10" s="89"/>
      <c r="C10" s="42" t="s">
        <v>146</v>
      </c>
      <c r="D10" s="43">
        <v>91</v>
      </c>
      <c r="E10" s="42" t="s">
        <v>129</v>
      </c>
      <c r="F10" s="71">
        <v>11.41</v>
      </c>
      <c r="G10" s="91">
        <f t="shared" si="1"/>
        <v>571</v>
      </c>
    </row>
    <row r="11" spans="1:7" s="37" customFormat="1" ht="13.5" customHeight="1">
      <c r="A11" s="41" t="str">
        <f t="shared" si="0"/>
        <v>8.</v>
      </c>
      <c r="B11" s="89"/>
      <c r="C11" s="42" t="s">
        <v>169</v>
      </c>
      <c r="D11" s="43">
        <v>91</v>
      </c>
      <c r="E11" s="42" t="s">
        <v>143</v>
      </c>
      <c r="F11" s="71">
        <v>11.4</v>
      </c>
      <c r="G11" s="91">
        <f t="shared" si="1"/>
        <v>570</v>
      </c>
    </row>
    <row r="12" spans="1:7" s="37" customFormat="1" ht="13.5" customHeight="1">
      <c r="A12" s="41" t="str">
        <f t="shared" si="0"/>
        <v>9.</v>
      </c>
      <c r="B12" s="89"/>
      <c r="C12" s="42" t="s">
        <v>216</v>
      </c>
      <c r="D12" s="43">
        <v>93</v>
      </c>
      <c r="E12" s="42" t="s">
        <v>143</v>
      </c>
      <c r="F12" s="71">
        <v>11.33</v>
      </c>
      <c r="G12" s="91">
        <f t="shared" si="1"/>
        <v>566</v>
      </c>
    </row>
    <row r="13" spans="1:7" s="37" customFormat="1" ht="13.5" customHeight="1">
      <c r="A13" s="41" t="str">
        <f t="shared" si="0"/>
        <v>10.</v>
      </c>
      <c r="B13" s="89"/>
      <c r="C13" s="42" t="s">
        <v>210</v>
      </c>
      <c r="D13" s="43">
        <v>92</v>
      </c>
      <c r="E13" s="42" t="s">
        <v>196</v>
      </c>
      <c r="F13" s="71">
        <v>11.24</v>
      </c>
      <c r="G13" s="91">
        <f t="shared" si="1"/>
        <v>560</v>
      </c>
    </row>
    <row r="14" spans="1:7" s="37" customFormat="1" ht="13.5" customHeight="1">
      <c r="A14" s="41" t="str">
        <f t="shared" si="0"/>
        <v>11.</v>
      </c>
      <c r="B14" s="89"/>
      <c r="C14" s="42" t="s">
        <v>211</v>
      </c>
      <c r="D14" s="43">
        <v>90</v>
      </c>
      <c r="E14" s="42" t="s">
        <v>196</v>
      </c>
      <c r="F14" s="71">
        <v>11.15</v>
      </c>
      <c r="G14" s="91">
        <f t="shared" si="1"/>
        <v>555</v>
      </c>
    </row>
    <row r="15" spans="1:7" s="37" customFormat="1" ht="13.5" customHeight="1">
      <c r="A15" s="41" t="str">
        <f t="shared" si="0"/>
        <v>12.</v>
      </c>
      <c r="B15" s="89"/>
      <c r="C15" s="42" t="s">
        <v>141</v>
      </c>
      <c r="D15" s="43">
        <v>91</v>
      </c>
      <c r="E15" s="42" t="s">
        <v>136</v>
      </c>
      <c r="F15" s="71">
        <v>10.91</v>
      </c>
      <c r="G15" s="91">
        <f aca="true" t="shared" si="2" ref="G15:G51">IF(F15&gt;0,(INT(POWER(F15-1.5,1.05)*51.39)),"")</f>
        <v>540</v>
      </c>
    </row>
    <row r="16" spans="1:7" s="37" customFormat="1" ht="13.5" customHeight="1">
      <c r="A16" s="41" t="str">
        <f t="shared" si="0"/>
        <v>13.</v>
      </c>
      <c r="B16" s="89"/>
      <c r="C16" s="42" t="s">
        <v>193</v>
      </c>
      <c r="D16" s="43">
        <v>91</v>
      </c>
      <c r="E16" s="42" t="s">
        <v>142</v>
      </c>
      <c r="F16" s="71">
        <v>10.68</v>
      </c>
      <c r="G16" s="91">
        <f t="shared" si="2"/>
        <v>527</v>
      </c>
    </row>
    <row r="17" spans="1:7" s="37" customFormat="1" ht="13.5" customHeight="1">
      <c r="A17" s="41" t="str">
        <f t="shared" si="0"/>
        <v>14.</v>
      </c>
      <c r="B17" s="89"/>
      <c r="C17" s="42" t="s">
        <v>177</v>
      </c>
      <c r="D17" s="43">
        <v>89</v>
      </c>
      <c r="E17" s="42" t="s">
        <v>130</v>
      </c>
      <c r="F17" s="71">
        <v>10.59</v>
      </c>
      <c r="G17" s="91">
        <f t="shared" si="2"/>
        <v>521</v>
      </c>
    </row>
    <row r="18" spans="1:7" s="37" customFormat="1" ht="13.5" customHeight="1">
      <c r="A18" s="41" t="str">
        <f t="shared" si="0"/>
        <v>15.</v>
      </c>
      <c r="B18" s="89"/>
      <c r="C18" s="42" t="s">
        <v>175</v>
      </c>
      <c r="D18" s="43">
        <v>90</v>
      </c>
      <c r="E18" s="42" t="s">
        <v>130</v>
      </c>
      <c r="F18" s="71">
        <v>8.23</v>
      </c>
      <c r="G18" s="91">
        <f t="shared" si="2"/>
        <v>380</v>
      </c>
    </row>
    <row r="19" spans="1:7" s="37" customFormat="1" ht="13.5" customHeight="1">
      <c r="A19" s="41">
        <f t="shared" si="0"/>
      </c>
      <c r="B19" s="89"/>
      <c r="F19" s="71"/>
      <c r="G19" s="91">
        <f t="shared" si="2"/>
      </c>
    </row>
    <row r="20" spans="1:7" s="37" customFormat="1" ht="13.5" customHeight="1">
      <c r="A20" s="41">
        <f t="shared" si="0"/>
      </c>
      <c r="B20" s="89"/>
      <c r="C20" s="42"/>
      <c r="D20" s="43"/>
      <c r="E20" s="42"/>
      <c r="F20" s="71"/>
      <c r="G20" s="91">
        <f t="shared" si="2"/>
      </c>
    </row>
    <row r="21" spans="1:7" s="37" customFormat="1" ht="13.5" customHeight="1">
      <c r="A21" s="41">
        <f t="shared" si="0"/>
      </c>
      <c r="B21" s="89"/>
      <c r="C21" s="42"/>
      <c r="D21" s="43"/>
      <c r="E21" s="42"/>
      <c r="F21" s="71"/>
      <c r="G21" s="91">
        <f t="shared" si="2"/>
      </c>
    </row>
    <row r="22" spans="1:7" s="37" customFormat="1" ht="13.5" customHeight="1">
      <c r="A22" s="41">
        <f t="shared" si="0"/>
      </c>
      <c r="B22" s="89"/>
      <c r="C22" s="42"/>
      <c r="D22" s="43"/>
      <c r="E22" s="42"/>
      <c r="F22" s="71"/>
      <c r="G22" s="91">
        <f t="shared" si="2"/>
      </c>
    </row>
    <row r="23" spans="1:7" s="37" customFormat="1" ht="13.5" customHeight="1">
      <c r="A23" s="41">
        <f t="shared" si="0"/>
      </c>
      <c r="B23" s="89"/>
      <c r="C23" s="42"/>
      <c r="D23" s="43"/>
      <c r="E23" s="42"/>
      <c r="F23" s="71"/>
      <c r="G23" s="91">
        <f t="shared" si="2"/>
      </c>
    </row>
    <row r="24" spans="1:7" s="37" customFormat="1" ht="13.5" customHeight="1">
      <c r="A24" s="41">
        <f t="shared" si="0"/>
      </c>
      <c r="B24" s="89"/>
      <c r="C24" s="42"/>
      <c r="D24" s="43"/>
      <c r="E24" s="42"/>
      <c r="F24" s="71"/>
      <c r="G24" s="91">
        <f t="shared" si="2"/>
      </c>
    </row>
    <row r="25" spans="1:7" s="37" customFormat="1" ht="13.5" customHeight="1">
      <c r="A25" s="41">
        <f t="shared" si="0"/>
      </c>
      <c r="B25" s="89"/>
      <c r="C25" s="42"/>
      <c r="D25" s="43"/>
      <c r="E25" s="42"/>
      <c r="F25" s="71"/>
      <c r="G25" s="91">
        <f t="shared" si="2"/>
      </c>
    </row>
    <row r="26" spans="1:7" s="37" customFormat="1" ht="13.5" customHeight="1">
      <c r="A26" s="41">
        <f t="shared" si="0"/>
      </c>
      <c r="B26" s="89"/>
      <c r="C26" s="42"/>
      <c r="D26" s="43"/>
      <c r="E26" s="42"/>
      <c r="F26" s="71"/>
      <c r="G26" s="91">
        <f t="shared" si="2"/>
      </c>
    </row>
    <row r="27" spans="1:7" s="37" customFormat="1" ht="13.5" customHeight="1">
      <c r="A27" s="41">
        <f t="shared" si="0"/>
      </c>
      <c r="B27" s="89"/>
      <c r="C27" s="42"/>
      <c r="D27" s="43"/>
      <c r="E27" s="42"/>
      <c r="F27" s="71"/>
      <c r="G27" s="91">
        <f t="shared" si="2"/>
      </c>
    </row>
    <row r="28" spans="1:7" s="37" customFormat="1" ht="13.5" customHeight="1">
      <c r="A28" s="41">
        <f t="shared" si="0"/>
      </c>
      <c r="B28" s="89"/>
      <c r="C28" s="42"/>
      <c r="D28" s="43"/>
      <c r="E28" s="42"/>
      <c r="F28" s="71"/>
      <c r="G28" s="91">
        <f t="shared" si="2"/>
      </c>
    </row>
    <row r="29" spans="1:7" s="37" customFormat="1" ht="13.5" customHeight="1">
      <c r="A29" s="41">
        <f t="shared" si="0"/>
      </c>
      <c r="B29" s="89"/>
      <c r="C29" s="42"/>
      <c r="D29" s="43"/>
      <c r="E29" s="42"/>
      <c r="F29" s="71"/>
      <c r="G29" s="91">
        <f t="shared" si="2"/>
      </c>
    </row>
    <row r="30" spans="1:7" s="37" customFormat="1" ht="13.5" customHeight="1">
      <c r="A30" s="41">
        <f t="shared" si="0"/>
      </c>
      <c r="B30" s="89"/>
      <c r="C30" s="42"/>
      <c r="D30" s="43"/>
      <c r="E30" s="42"/>
      <c r="F30" s="71"/>
      <c r="G30" s="91">
        <f t="shared" si="2"/>
      </c>
    </row>
    <row r="31" spans="1:7" s="37" customFormat="1" ht="13.5" customHeight="1">
      <c r="A31" s="41">
        <f t="shared" si="0"/>
      </c>
      <c r="B31" s="89"/>
      <c r="C31" s="42"/>
      <c r="D31" s="43"/>
      <c r="E31" s="42"/>
      <c r="F31" s="71"/>
      <c r="G31" s="91">
        <f t="shared" si="2"/>
      </c>
    </row>
    <row r="32" spans="1:7" s="37" customFormat="1" ht="13.5" customHeight="1">
      <c r="A32" s="41">
        <f t="shared" si="0"/>
      </c>
      <c r="B32" s="89"/>
      <c r="C32" s="42"/>
      <c r="D32" s="43"/>
      <c r="E32" s="42"/>
      <c r="F32" s="71"/>
      <c r="G32" s="91">
        <f t="shared" si="2"/>
      </c>
    </row>
    <row r="33" spans="1:7" s="37" customFormat="1" ht="13.5" customHeight="1">
      <c r="A33" s="41">
        <f t="shared" si="0"/>
      </c>
      <c r="B33" s="89"/>
      <c r="C33" s="42"/>
      <c r="D33" s="43"/>
      <c r="E33" s="42"/>
      <c r="F33" s="71"/>
      <c r="G33" s="91">
        <f t="shared" si="2"/>
      </c>
    </row>
    <row r="34" spans="1:7" s="37" customFormat="1" ht="13.5" customHeight="1">
      <c r="A34" s="46">
        <f t="shared" si="0"/>
      </c>
      <c r="B34" s="90"/>
      <c r="C34" s="47"/>
      <c r="D34" s="48"/>
      <c r="E34" s="47"/>
      <c r="F34" s="72"/>
      <c r="G34" s="92">
        <f t="shared" si="2"/>
      </c>
    </row>
    <row r="35" spans="1:7" s="37" customFormat="1" ht="13.5" customHeight="1">
      <c r="A35" s="41">
        <f aca="true" t="shared" si="3" ref="A35:A51">IF(F35&gt;0,(ROW()-3)&amp;".","")</f>
      </c>
      <c r="B35" s="89"/>
      <c r="C35" s="42"/>
      <c r="D35" s="43"/>
      <c r="E35" s="42"/>
      <c r="F35" s="71"/>
      <c r="G35" s="91">
        <f t="shared" si="2"/>
      </c>
    </row>
    <row r="36" spans="1:7" s="37" customFormat="1" ht="13.5" customHeight="1">
      <c r="A36" s="41">
        <f t="shared" si="3"/>
      </c>
      <c r="B36" s="89"/>
      <c r="C36" s="42"/>
      <c r="D36" s="43"/>
      <c r="E36" s="42"/>
      <c r="F36" s="71"/>
      <c r="G36" s="91">
        <f t="shared" si="2"/>
      </c>
    </row>
    <row r="37" spans="1:7" s="37" customFormat="1" ht="13.5" customHeight="1">
      <c r="A37" s="41">
        <f t="shared" si="3"/>
      </c>
      <c r="B37" s="89"/>
      <c r="C37" s="42"/>
      <c r="D37" s="43"/>
      <c r="E37" s="42"/>
      <c r="F37" s="71"/>
      <c r="G37" s="91">
        <f t="shared" si="2"/>
      </c>
    </row>
    <row r="38" spans="1:7" s="37" customFormat="1" ht="13.5" customHeight="1">
      <c r="A38" s="41">
        <f t="shared" si="3"/>
      </c>
      <c r="B38" s="89"/>
      <c r="C38" s="42"/>
      <c r="D38" s="43"/>
      <c r="E38" s="42"/>
      <c r="F38" s="71"/>
      <c r="G38" s="91">
        <f t="shared" si="2"/>
      </c>
    </row>
    <row r="39" spans="1:7" s="37" customFormat="1" ht="13.5" customHeight="1">
      <c r="A39" s="41">
        <f t="shared" si="3"/>
      </c>
      <c r="B39" s="89"/>
      <c r="C39" s="42"/>
      <c r="D39" s="43"/>
      <c r="E39" s="42"/>
      <c r="F39" s="71"/>
      <c r="G39" s="91">
        <f t="shared" si="2"/>
      </c>
    </row>
    <row r="40" spans="1:7" s="37" customFormat="1" ht="13.5" customHeight="1">
      <c r="A40" s="41">
        <f t="shared" si="3"/>
      </c>
      <c r="B40" s="89"/>
      <c r="C40" s="42"/>
      <c r="D40" s="43"/>
      <c r="E40" s="42"/>
      <c r="F40" s="71"/>
      <c r="G40" s="91">
        <f t="shared" si="2"/>
      </c>
    </row>
    <row r="41" spans="1:7" s="37" customFormat="1" ht="13.5" customHeight="1">
      <c r="A41" s="41">
        <f t="shared" si="3"/>
      </c>
      <c r="B41" s="89"/>
      <c r="C41" s="42"/>
      <c r="D41" s="43"/>
      <c r="E41" s="42"/>
      <c r="F41" s="71"/>
      <c r="G41" s="91">
        <f t="shared" si="2"/>
      </c>
    </row>
    <row r="42" spans="1:7" s="37" customFormat="1" ht="13.5" customHeight="1">
      <c r="A42" s="41">
        <f t="shared" si="3"/>
      </c>
      <c r="B42" s="89"/>
      <c r="C42" s="42"/>
      <c r="D42" s="43"/>
      <c r="E42" s="42"/>
      <c r="F42" s="71"/>
      <c r="G42" s="91">
        <f t="shared" si="2"/>
      </c>
    </row>
    <row r="43" spans="1:7" s="37" customFormat="1" ht="13.5" customHeight="1">
      <c r="A43" s="41">
        <f t="shared" si="3"/>
      </c>
      <c r="B43" s="89"/>
      <c r="C43" s="42"/>
      <c r="D43" s="43"/>
      <c r="E43" s="42"/>
      <c r="F43" s="71"/>
      <c r="G43" s="91">
        <f t="shared" si="2"/>
      </c>
    </row>
    <row r="44" spans="1:7" s="37" customFormat="1" ht="13.5" customHeight="1">
      <c r="A44" s="41">
        <f t="shared" si="3"/>
      </c>
      <c r="B44" s="89"/>
      <c r="C44" s="42"/>
      <c r="D44" s="43"/>
      <c r="E44" s="42"/>
      <c r="F44" s="71"/>
      <c r="G44" s="91">
        <f t="shared" si="2"/>
      </c>
    </row>
    <row r="45" spans="1:7" s="37" customFormat="1" ht="13.5" customHeight="1">
      <c r="A45" s="41">
        <f t="shared" si="3"/>
      </c>
      <c r="B45" s="89"/>
      <c r="C45" s="42"/>
      <c r="D45" s="43"/>
      <c r="E45" s="42"/>
      <c r="F45" s="71"/>
      <c r="G45" s="91">
        <f t="shared" si="2"/>
      </c>
    </row>
    <row r="46" spans="1:7" s="37" customFormat="1" ht="13.5" customHeight="1">
      <c r="A46" s="41">
        <f t="shared" si="3"/>
      </c>
      <c r="B46" s="89"/>
      <c r="C46" s="42"/>
      <c r="D46" s="43"/>
      <c r="E46" s="42"/>
      <c r="F46" s="71"/>
      <c r="G46" s="91">
        <f t="shared" si="2"/>
      </c>
    </row>
    <row r="47" spans="1:7" s="37" customFormat="1" ht="13.5" customHeight="1">
      <c r="A47" s="41">
        <f t="shared" si="3"/>
      </c>
      <c r="B47" s="89"/>
      <c r="C47" s="42"/>
      <c r="D47" s="43"/>
      <c r="E47" s="42"/>
      <c r="F47" s="71"/>
      <c r="G47" s="91">
        <f t="shared" si="2"/>
      </c>
    </row>
    <row r="48" spans="1:7" s="37" customFormat="1" ht="13.5" customHeight="1">
      <c r="A48" s="41">
        <f t="shared" si="3"/>
      </c>
      <c r="B48" s="89"/>
      <c r="C48" s="42"/>
      <c r="D48" s="43"/>
      <c r="E48" s="42"/>
      <c r="F48" s="71"/>
      <c r="G48" s="91">
        <f t="shared" si="2"/>
      </c>
    </row>
    <row r="49" spans="1:7" s="37" customFormat="1" ht="13.5" customHeight="1">
      <c r="A49" s="41">
        <f t="shared" si="3"/>
      </c>
      <c r="B49" s="89"/>
      <c r="C49" s="42"/>
      <c r="D49" s="43"/>
      <c r="E49" s="42"/>
      <c r="F49" s="71"/>
      <c r="G49" s="91">
        <f t="shared" si="2"/>
      </c>
    </row>
    <row r="50" spans="1:7" s="37" customFormat="1" ht="13.5" customHeight="1">
      <c r="A50" s="41">
        <f t="shared" si="3"/>
      </c>
      <c r="B50" s="89"/>
      <c r="C50" s="42"/>
      <c r="D50" s="43"/>
      <c r="E50" s="42"/>
      <c r="F50" s="71"/>
      <c r="G50" s="91">
        <f t="shared" si="2"/>
      </c>
    </row>
    <row r="51" spans="1:7" s="37" customFormat="1" ht="13.5" customHeight="1" thickBot="1">
      <c r="A51" s="50" t="str">
        <f t="shared" si="3"/>
        <v>48.</v>
      </c>
      <c r="B51" s="94"/>
      <c r="C51" s="51"/>
      <c r="D51" s="52"/>
      <c r="E51" s="51"/>
      <c r="F51" s="73">
        <v>12</v>
      </c>
      <c r="G51" s="95">
        <f t="shared" si="2"/>
        <v>606</v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workbookViewId="0" topLeftCell="A1">
      <selection activeCell="C13" sqref="C13"/>
    </sheetView>
  </sheetViews>
  <sheetFormatPr defaultColWidth="9.00390625" defaultRowHeight="12.75"/>
  <cols>
    <col min="1" max="1" width="5.375" style="0" customWidth="1"/>
    <col min="2" max="2" width="29.125" style="0" customWidth="1"/>
    <col min="3" max="3" width="38.625" style="0" customWidth="1"/>
    <col min="4" max="4" width="4.50390625" style="25" customWidth="1"/>
    <col min="5" max="5" width="1.00390625" style="25" customWidth="1"/>
    <col min="6" max="6" width="5.00390625" style="76" customWidth="1"/>
    <col min="7" max="7" width="8.50390625" style="25" customWidth="1"/>
  </cols>
  <sheetData>
    <row r="2" spans="1:7" s="34" customFormat="1" ht="29.25" customHeight="1">
      <c r="A2" s="29" t="s">
        <v>37</v>
      </c>
      <c r="B2" s="30"/>
      <c r="C2" s="31"/>
      <c r="D2" s="32"/>
      <c r="E2" s="32"/>
      <c r="F2" s="74"/>
      <c r="G2" s="33" t="s">
        <v>38</v>
      </c>
    </row>
    <row r="3" spans="1:7" s="37" customFormat="1" ht="23.25" customHeight="1" thickBot="1">
      <c r="A3" s="35"/>
      <c r="B3" s="35" t="s">
        <v>48</v>
      </c>
      <c r="C3" s="35" t="s">
        <v>45</v>
      </c>
      <c r="D3" s="38"/>
      <c r="E3" s="36" t="s">
        <v>31</v>
      </c>
      <c r="F3" s="75"/>
      <c r="G3" s="36" t="s">
        <v>32</v>
      </c>
    </row>
    <row r="4" spans="1:12" s="37" customFormat="1" ht="18" customHeight="1">
      <c r="A4" s="41" t="str">
        <f aca="true" t="shared" si="0" ref="A4:A34">IF(D4&gt;0,(ROW()-3)&amp;".","")</f>
        <v>1.</v>
      </c>
      <c r="B4" s="42" t="s">
        <v>142</v>
      </c>
      <c r="C4" s="42" t="s">
        <v>188</v>
      </c>
      <c r="D4" s="81">
        <v>2</v>
      </c>
      <c r="E4" s="59"/>
      <c r="F4" s="82">
        <v>10.4</v>
      </c>
      <c r="G4" s="44">
        <f aca="true" t="shared" si="1" ref="G4:G10">IF(F4&lt;&gt;"",(INT(POWER(305.5-(60*D4+F4),1.85)*0.08713)),"")</f>
        <v>1230</v>
      </c>
      <c r="H4" s="96" t="s">
        <v>50</v>
      </c>
      <c r="I4" s="97"/>
      <c r="J4" s="97"/>
      <c r="K4" s="97"/>
      <c r="L4" s="97"/>
    </row>
    <row r="5" spans="1:12" s="37" customFormat="1" ht="18" customHeight="1">
      <c r="A5" s="41" t="str">
        <f t="shared" si="0"/>
        <v>2.</v>
      </c>
      <c r="B5" s="42" t="s">
        <v>129</v>
      </c>
      <c r="C5" s="42" t="s">
        <v>159</v>
      </c>
      <c r="D5" s="81">
        <v>2</v>
      </c>
      <c r="E5" s="59" t="str">
        <f>IF(F5=0,"",":")</f>
        <v>:</v>
      </c>
      <c r="F5" s="82">
        <v>11.7</v>
      </c>
      <c r="G5" s="44">
        <f t="shared" si="1"/>
        <v>1214</v>
      </c>
      <c r="H5" s="97" t="s">
        <v>51</v>
      </c>
      <c r="I5" s="97"/>
      <c r="J5" s="97"/>
      <c r="K5" s="97"/>
      <c r="L5" s="97"/>
    </row>
    <row r="6" spans="1:12" s="37" customFormat="1" ht="18" customHeight="1">
      <c r="A6" s="41" t="str">
        <f t="shared" si="0"/>
        <v>3.</v>
      </c>
      <c r="B6" s="42" t="s">
        <v>130</v>
      </c>
      <c r="C6" s="80"/>
      <c r="D6" s="42">
        <v>2</v>
      </c>
      <c r="E6" s="59" t="str">
        <f>IF(F6=0,"",":")</f>
        <v>:</v>
      </c>
      <c r="F6" s="77">
        <v>12.3</v>
      </c>
      <c r="G6" s="44">
        <f t="shared" si="1"/>
        <v>1206</v>
      </c>
      <c r="H6" s="64" t="s">
        <v>46</v>
      </c>
      <c r="I6" s="64"/>
      <c r="J6" s="64"/>
      <c r="K6" s="64"/>
      <c r="L6" s="98"/>
    </row>
    <row r="7" spans="1:12" s="37" customFormat="1" ht="18" customHeight="1">
      <c r="A7" s="41" t="str">
        <f t="shared" si="0"/>
        <v>4.</v>
      </c>
      <c r="B7" s="42" t="s">
        <v>136</v>
      </c>
      <c r="C7" s="42" t="s">
        <v>145</v>
      </c>
      <c r="D7" s="81">
        <v>2</v>
      </c>
      <c r="E7" s="59" t="str">
        <f>IF(F7=0,"",":")</f>
        <v>:</v>
      </c>
      <c r="F7" s="82">
        <v>20.3</v>
      </c>
      <c r="G7" s="44">
        <f t="shared" si="1"/>
        <v>1105</v>
      </c>
      <c r="H7" s="99" t="s">
        <v>52</v>
      </c>
      <c r="I7" s="99"/>
      <c r="J7" s="99"/>
      <c r="K7" s="99"/>
      <c r="L7" s="98"/>
    </row>
    <row r="8" spans="1:12" s="37" customFormat="1" ht="18" customHeight="1">
      <c r="A8" s="41" t="str">
        <f t="shared" si="0"/>
        <v>5.</v>
      </c>
      <c r="B8" s="42" t="s">
        <v>196</v>
      </c>
      <c r="C8" s="85"/>
      <c r="D8" s="83">
        <v>2</v>
      </c>
      <c r="E8" s="59"/>
      <c r="F8" s="84">
        <v>21.6</v>
      </c>
      <c r="G8" s="44">
        <f t="shared" si="1"/>
        <v>1089</v>
      </c>
      <c r="H8" s="99" t="s">
        <v>53</v>
      </c>
      <c r="I8" s="99"/>
      <c r="J8" s="99"/>
      <c r="K8" s="99"/>
      <c r="L8" s="98"/>
    </row>
    <row r="9" spans="1:12" s="37" customFormat="1" ht="18" customHeight="1">
      <c r="A9" s="41" t="str">
        <f t="shared" si="0"/>
        <v>6.</v>
      </c>
      <c r="B9" s="42" t="s">
        <v>143</v>
      </c>
      <c r="C9" s="85"/>
      <c r="D9" s="81">
        <v>2</v>
      </c>
      <c r="E9" s="59"/>
      <c r="F9" s="82">
        <v>24</v>
      </c>
      <c r="G9" s="44">
        <f t="shared" si="1"/>
        <v>1059</v>
      </c>
      <c r="H9" s="64" t="s">
        <v>35</v>
      </c>
      <c r="I9" s="64"/>
      <c r="J9" s="64"/>
      <c r="K9" s="64"/>
      <c r="L9" s="98"/>
    </row>
    <row r="10" spans="1:7" s="37" customFormat="1" ht="18" customHeight="1">
      <c r="A10" s="41" t="str">
        <f>IF(F10&lt;&gt;"",(ROW()-3)&amp;".","")</f>
        <v>7.</v>
      </c>
      <c r="B10" s="42" t="s">
        <v>144</v>
      </c>
      <c r="C10" s="85"/>
      <c r="D10" s="81">
        <v>2</v>
      </c>
      <c r="E10" s="59" t="str">
        <f>IF(F10=0,"",":")</f>
        <v>:</v>
      </c>
      <c r="F10" s="82">
        <v>33.2</v>
      </c>
      <c r="G10" s="44">
        <f t="shared" si="1"/>
        <v>950</v>
      </c>
    </row>
    <row r="11" spans="1:7" s="37" customFormat="1" ht="18" customHeight="1">
      <c r="A11" s="41">
        <f t="shared" si="0"/>
      </c>
      <c r="B11" s="42"/>
      <c r="C11" s="42"/>
      <c r="D11" s="43"/>
      <c r="E11" s="59">
        <f aca="true" t="shared" si="2" ref="E11:E34">IF(F11=0,"",":")</f>
      </c>
      <c r="F11" s="77"/>
      <c r="G11" s="44">
        <f aca="true" t="shared" si="3" ref="G11:G34">IF(F11&lt;&gt;"",(INT(POWER(305.5-(60*D11+F11),1.85)*0.08713)),"")</f>
      </c>
    </row>
    <row r="12" spans="1:7" s="37" customFormat="1" ht="18" customHeight="1">
      <c r="A12" s="41">
        <f t="shared" si="0"/>
      </c>
      <c r="C12" s="42"/>
      <c r="D12" s="43"/>
      <c r="E12" s="59">
        <f t="shared" si="2"/>
      </c>
      <c r="F12" s="77"/>
      <c r="G12" s="44">
        <f t="shared" si="3"/>
      </c>
    </row>
    <row r="13" spans="1:7" s="37" customFormat="1" ht="18" customHeight="1">
      <c r="A13" s="41">
        <f t="shared" si="0"/>
      </c>
      <c r="B13" s="85"/>
      <c r="C13" s="42"/>
      <c r="D13" s="43"/>
      <c r="E13" s="59">
        <f t="shared" si="2"/>
      </c>
      <c r="F13" s="77"/>
      <c r="G13" s="44">
        <f t="shared" si="3"/>
      </c>
    </row>
    <row r="14" spans="1:7" s="37" customFormat="1" ht="18" customHeight="1">
      <c r="A14" s="41">
        <f t="shared" si="0"/>
      </c>
      <c r="B14" s="85"/>
      <c r="C14" s="42"/>
      <c r="D14" s="43"/>
      <c r="E14" s="59">
        <f t="shared" si="2"/>
      </c>
      <c r="F14" s="77"/>
      <c r="G14" s="44">
        <f t="shared" si="3"/>
      </c>
    </row>
    <row r="15" spans="1:7" s="37" customFormat="1" ht="18" customHeight="1">
      <c r="A15" s="41">
        <f t="shared" si="0"/>
      </c>
      <c r="B15" s="85"/>
      <c r="C15" s="42"/>
      <c r="D15" s="43"/>
      <c r="E15" s="59">
        <f t="shared" si="2"/>
      </c>
      <c r="F15" s="77"/>
      <c r="G15" s="44">
        <f t="shared" si="3"/>
      </c>
    </row>
    <row r="16" spans="1:7" s="37" customFormat="1" ht="18" customHeight="1">
      <c r="A16" s="41">
        <f t="shared" si="0"/>
      </c>
      <c r="B16" s="85"/>
      <c r="C16" s="42"/>
      <c r="D16" s="43"/>
      <c r="E16" s="59">
        <f t="shared" si="2"/>
      </c>
      <c r="F16" s="77"/>
      <c r="G16" s="44">
        <f t="shared" si="3"/>
      </c>
    </row>
    <row r="17" spans="1:7" s="37" customFormat="1" ht="18" customHeight="1">
      <c r="A17" s="41">
        <f t="shared" si="0"/>
      </c>
      <c r="B17" s="85"/>
      <c r="C17" s="42"/>
      <c r="D17" s="43"/>
      <c r="E17" s="59">
        <f t="shared" si="2"/>
      </c>
      <c r="F17" s="77"/>
      <c r="G17" s="44">
        <f t="shared" si="3"/>
      </c>
    </row>
    <row r="18" spans="1:7" s="37" customFormat="1" ht="18" customHeight="1">
      <c r="A18" s="41">
        <f t="shared" si="0"/>
      </c>
      <c r="B18" s="85"/>
      <c r="C18" s="42"/>
      <c r="D18" s="43"/>
      <c r="E18" s="59">
        <f t="shared" si="2"/>
      </c>
      <c r="F18" s="77"/>
      <c r="G18" s="44">
        <f t="shared" si="3"/>
      </c>
    </row>
    <row r="19" spans="1:7" s="37" customFormat="1" ht="18" customHeight="1">
      <c r="A19" s="41">
        <f t="shared" si="0"/>
      </c>
      <c r="B19" s="85"/>
      <c r="C19" s="42"/>
      <c r="D19" s="43"/>
      <c r="E19" s="59">
        <f t="shared" si="2"/>
      </c>
      <c r="F19" s="77"/>
      <c r="G19" s="44">
        <f t="shared" si="3"/>
      </c>
    </row>
    <row r="20" spans="1:7" s="37" customFormat="1" ht="18" customHeight="1">
      <c r="A20" s="41">
        <f t="shared" si="0"/>
      </c>
      <c r="B20" s="85"/>
      <c r="C20" s="42"/>
      <c r="D20" s="43"/>
      <c r="E20" s="59">
        <f t="shared" si="2"/>
      </c>
      <c r="F20" s="77"/>
      <c r="G20" s="44">
        <f t="shared" si="3"/>
      </c>
    </row>
    <row r="21" spans="1:7" s="37" customFormat="1" ht="18" customHeight="1">
      <c r="A21" s="41">
        <f t="shared" si="0"/>
      </c>
      <c r="B21" s="85"/>
      <c r="C21" s="42"/>
      <c r="D21" s="43"/>
      <c r="E21" s="59">
        <f t="shared" si="2"/>
      </c>
      <c r="F21" s="77"/>
      <c r="G21" s="44">
        <f t="shared" si="3"/>
      </c>
    </row>
    <row r="22" spans="1:7" s="37" customFormat="1" ht="18" customHeight="1">
      <c r="A22" s="41">
        <f t="shared" si="0"/>
      </c>
      <c r="B22" s="85"/>
      <c r="C22" s="42"/>
      <c r="D22" s="43"/>
      <c r="E22" s="59">
        <f t="shared" si="2"/>
      </c>
      <c r="F22" s="77"/>
      <c r="G22" s="44">
        <f t="shared" si="3"/>
      </c>
    </row>
    <row r="23" spans="1:7" s="37" customFormat="1" ht="18" customHeight="1">
      <c r="A23" s="41">
        <f t="shared" si="0"/>
      </c>
      <c r="B23" s="85"/>
      <c r="C23" s="42"/>
      <c r="D23" s="43"/>
      <c r="E23" s="59">
        <f t="shared" si="2"/>
      </c>
      <c r="F23" s="77"/>
      <c r="G23" s="44">
        <f t="shared" si="3"/>
      </c>
    </row>
    <row r="24" spans="1:7" s="37" customFormat="1" ht="18" customHeight="1">
      <c r="A24" s="41">
        <f t="shared" si="0"/>
      </c>
      <c r="B24" s="85"/>
      <c r="C24" s="42"/>
      <c r="D24" s="43"/>
      <c r="E24" s="59">
        <f t="shared" si="2"/>
      </c>
      <c r="F24" s="77"/>
      <c r="G24" s="44">
        <f t="shared" si="3"/>
      </c>
    </row>
    <row r="25" spans="1:7" s="37" customFormat="1" ht="18" customHeight="1">
      <c r="A25" s="41">
        <f t="shared" si="0"/>
      </c>
      <c r="B25" s="85"/>
      <c r="C25" s="42"/>
      <c r="D25" s="43"/>
      <c r="E25" s="59">
        <f t="shared" si="2"/>
      </c>
      <c r="F25" s="77"/>
      <c r="G25" s="44">
        <f t="shared" si="3"/>
      </c>
    </row>
    <row r="26" spans="1:7" s="37" customFormat="1" ht="18" customHeight="1">
      <c r="A26" s="41">
        <f t="shared" si="0"/>
      </c>
      <c r="B26" s="85"/>
      <c r="C26" s="42"/>
      <c r="D26" s="43"/>
      <c r="E26" s="59">
        <f t="shared" si="2"/>
      </c>
      <c r="F26" s="77"/>
      <c r="G26" s="44">
        <f t="shared" si="3"/>
      </c>
    </row>
    <row r="27" spans="1:7" s="37" customFormat="1" ht="18" customHeight="1">
      <c r="A27" s="41">
        <f t="shared" si="0"/>
      </c>
      <c r="B27" s="85"/>
      <c r="C27" s="42"/>
      <c r="D27" s="43"/>
      <c r="E27" s="59">
        <f t="shared" si="2"/>
      </c>
      <c r="F27" s="77"/>
      <c r="G27" s="44">
        <f t="shared" si="3"/>
      </c>
    </row>
    <row r="28" spans="1:7" s="37" customFormat="1" ht="18" customHeight="1">
      <c r="A28" s="41">
        <f t="shared" si="0"/>
      </c>
      <c r="B28" s="85"/>
      <c r="C28" s="42"/>
      <c r="D28" s="43"/>
      <c r="E28" s="59">
        <f t="shared" si="2"/>
      </c>
      <c r="F28" s="77"/>
      <c r="G28" s="44">
        <f t="shared" si="3"/>
      </c>
    </row>
    <row r="29" spans="1:7" s="37" customFormat="1" ht="18" customHeight="1">
      <c r="A29" s="41">
        <f t="shared" si="0"/>
      </c>
      <c r="B29" s="85"/>
      <c r="C29" s="42"/>
      <c r="D29" s="43"/>
      <c r="E29" s="59">
        <f t="shared" si="2"/>
      </c>
      <c r="F29" s="77"/>
      <c r="G29" s="44">
        <f t="shared" si="3"/>
      </c>
    </row>
    <row r="30" spans="1:7" s="37" customFormat="1" ht="18" customHeight="1">
      <c r="A30" s="41">
        <f t="shared" si="0"/>
      </c>
      <c r="B30" s="85"/>
      <c r="C30" s="42"/>
      <c r="D30" s="43"/>
      <c r="E30" s="59">
        <f t="shared" si="2"/>
      </c>
      <c r="F30" s="77"/>
      <c r="G30" s="44">
        <f t="shared" si="3"/>
      </c>
    </row>
    <row r="31" spans="1:7" s="37" customFormat="1" ht="18" customHeight="1">
      <c r="A31" s="41">
        <f t="shared" si="0"/>
      </c>
      <c r="B31" s="85"/>
      <c r="C31" s="42"/>
      <c r="D31" s="43"/>
      <c r="E31" s="59">
        <f t="shared" si="2"/>
      </c>
      <c r="F31" s="77"/>
      <c r="G31" s="44">
        <f t="shared" si="3"/>
      </c>
    </row>
    <row r="32" spans="1:7" s="37" customFormat="1" ht="18" customHeight="1">
      <c r="A32" s="41">
        <f t="shared" si="0"/>
      </c>
      <c r="B32" s="85"/>
      <c r="C32" s="42"/>
      <c r="D32" s="43"/>
      <c r="E32" s="59">
        <f t="shared" si="2"/>
      </c>
      <c r="F32" s="77"/>
      <c r="G32" s="44">
        <f t="shared" si="3"/>
      </c>
    </row>
    <row r="33" spans="1:7" s="37" customFormat="1" ht="18" customHeight="1">
      <c r="A33" s="41">
        <f t="shared" si="0"/>
      </c>
      <c r="B33" s="85"/>
      <c r="C33" s="42"/>
      <c r="D33" s="43"/>
      <c r="E33" s="59">
        <f t="shared" si="2"/>
      </c>
      <c r="F33" s="77"/>
      <c r="G33" s="44">
        <f t="shared" si="3"/>
      </c>
    </row>
    <row r="34" spans="1:7" s="37" customFormat="1" ht="18" customHeight="1">
      <c r="A34" s="46">
        <f t="shared" si="0"/>
      </c>
      <c r="B34" s="85"/>
      <c r="C34" s="47"/>
      <c r="D34" s="48"/>
      <c r="E34" s="61">
        <f t="shared" si="2"/>
      </c>
      <c r="F34" s="78"/>
      <c r="G34" s="49">
        <f t="shared" si="3"/>
      </c>
    </row>
    <row r="35" spans="1:7" s="37" customFormat="1" ht="18" customHeight="1" thickBot="1">
      <c r="A35" s="50" t="str">
        <f>IF(D35&gt;0,(ROW()-3)&amp;".","")</f>
        <v>32.</v>
      </c>
      <c r="B35" s="86"/>
      <c r="C35" s="51"/>
      <c r="D35" s="52">
        <v>2</v>
      </c>
      <c r="E35" s="62" t="str">
        <f>IF(F35=0,"",":")</f>
        <v>:</v>
      </c>
      <c r="F35" s="79">
        <v>12</v>
      </c>
      <c r="G35" s="53">
        <f>IF(F35&lt;&gt;"",(INT(POWER(305.5-(60*D35+F35),1.85)*0.08713)),"")</f>
        <v>1210</v>
      </c>
    </row>
  </sheetData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Vladimír Mgr.  Janda</cp:lastModifiedBy>
  <cp:lastPrinted>2008-09-24T15:01:53Z</cp:lastPrinted>
  <dcterms:created xsi:type="dcterms:W3CDTF">2002-10-02T19:58:51Z</dcterms:created>
  <dcterms:modified xsi:type="dcterms:W3CDTF">2008-09-24T20:35:50Z</dcterms:modified>
  <cp:category/>
  <cp:version/>
  <cp:contentType/>
  <cp:contentStatus/>
</cp:coreProperties>
</file>